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Panevėžio regiono plėtros planas 2022-2030/Panevėžio RPPl 2022-2030 keitimai/RPPl keitimas 2026-07-_naujos PP/"/>
    </mc:Choice>
  </mc:AlternateContent>
  <xr:revisionPtr revIDLastSave="995" documentId="8_{97C5B567-3ECE-4B1E-A507-0718C15F31E5}" xr6:coauthVersionLast="47" xr6:coauthVersionMax="47" xr10:uidLastSave="{57EF6FD2-21C4-4917-9A30-D74AC66215E4}"/>
  <bookViews>
    <workbookView xWindow="-108" yWindow="-108" windowWidth="23256" windowHeight="12456" tabRatio="853" activeTab="1"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IV skyriaus XII skirsnis" sheetId="20" r:id="rId14"/>
    <sheet name="IV skyriaus XIII skirsnis" sheetId="21" r:id="rId15"/>
    <sheet name="Tuščias" sheetId="16" state="hidden" r:id="rId16"/>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skirsnis'!$B$45:$Q$86</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skirsnis'!$46:$49</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6" i="13" l="1"/>
  <c r="J34" i="2"/>
  <c r="K34" i="2"/>
  <c r="M86" i="13" l="1"/>
  <c r="I86" i="13"/>
  <c r="I127" i="1"/>
  <c r="K33" i="2"/>
  <c r="J33" i="2"/>
  <c r="I115" i="1"/>
  <c r="L49" i="21"/>
  <c r="N10" i="21"/>
  <c r="J49" i="21"/>
  <c r="K49" i="21"/>
  <c r="M49" i="21"/>
  <c r="F36" i="21" s="1"/>
  <c r="O55" i="21"/>
  <c r="O52" i="21"/>
  <c r="O49" i="21"/>
  <c r="L64" i="21"/>
  <c r="J64" i="21"/>
  <c r="K64" i="21"/>
  <c r="M64" i="21"/>
  <c r="I61" i="21"/>
  <c r="I58" i="21"/>
  <c r="I64" i="21" s="1"/>
  <c r="F41" i="21" s="1"/>
  <c r="L74" i="13"/>
  <c r="F31" i="20"/>
  <c r="F22" i="21"/>
  <c r="I49" i="21" l="1"/>
  <c r="F34" i="21"/>
  <c r="F18" i="21"/>
  <c r="F30" i="21"/>
  <c r="F26" i="21" s="1"/>
  <c r="J74" i="13"/>
  <c r="K74" i="13"/>
  <c r="M74" i="13"/>
  <c r="I74" i="13"/>
  <c r="I76" i="13"/>
  <c r="O75" i="13"/>
  <c r="O74" i="13"/>
  <c r="N13" i="13" s="1"/>
  <c r="I84" i="13"/>
  <c r="I80" i="13"/>
  <c r="I82" i="13"/>
  <c r="I78" i="13"/>
  <c r="J32" i="2"/>
  <c r="I113" i="1"/>
  <c r="O45" i="20"/>
  <c r="O41" i="20"/>
  <c r="N10" i="20" s="1"/>
  <c r="M41" i="20"/>
  <c r="F30" i="20" s="1"/>
  <c r="L41" i="20"/>
  <c r="F27" i="20" s="1"/>
  <c r="I41" i="20"/>
  <c r="F34" i="20" s="1"/>
  <c r="M62" i="20"/>
  <c r="L62" i="20"/>
  <c r="K32" i="2" s="1"/>
  <c r="I62" i="20"/>
  <c r="T59" i="20"/>
  <c r="T55" i="20"/>
  <c r="T51" i="20"/>
  <c r="K62" i="20"/>
  <c r="K41" i="20" s="1"/>
  <c r="J62" i="20"/>
  <c r="J41" i="20" s="1"/>
  <c r="F20" i="20"/>
  <c r="I68" i="17"/>
  <c r="I47" i="12"/>
  <c r="L159" i="3"/>
  <c r="L57" i="3" s="1"/>
  <c r="L80" i="17"/>
  <c r="I80" i="17"/>
  <c r="L78" i="14"/>
  <c r="L77" i="4"/>
  <c r="M66" i="18"/>
  <c r="I66" i="18"/>
  <c r="L66" i="18"/>
  <c r="L207" i="19"/>
  <c r="L188" i="19"/>
  <c r="L85" i="19"/>
  <c r="L55" i="19"/>
  <c r="I72" i="18"/>
  <c r="J55" i="19"/>
  <c r="F27" i="19" s="1"/>
  <c r="I79" i="19"/>
  <c r="I69" i="19"/>
  <c r="I159" i="19"/>
  <c r="I153" i="19"/>
  <c r="I149" i="19"/>
  <c r="I145" i="19"/>
  <c r="I83" i="15"/>
  <c r="I80" i="15"/>
  <c r="I77" i="15"/>
  <c r="I75" i="15"/>
  <c r="I71" i="15"/>
  <c r="I68" i="15"/>
  <c r="I65" i="15"/>
  <c r="O63" i="15"/>
  <c r="O61" i="15"/>
  <c r="O59" i="15"/>
  <c r="O57" i="15"/>
  <c r="O55" i="15"/>
  <c r="M55" i="15"/>
  <c r="L55" i="15"/>
  <c r="K55" i="15"/>
  <c r="J55" i="15"/>
  <c r="I52" i="15"/>
  <c r="O49" i="15"/>
  <c r="O47" i="15"/>
  <c r="M47" i="15"/>
  <c r="L47" i="15"/>
  <c r="K47" i="15"/>
  <c r="K85" i="15" s="1"/>
  <c r="J47" i="15"/>
  <c r="J85" i="15" s="1"/>
  <c r="I47" i="15"/>
  <c r="F26" i="15"/>
  <c r="N16" i="15"/>
  <c r="N14" i="15"/>
  <c r="N12" i="15"/>
  <c r="N10" i="15"/>
  <c r="M85" i="19"/>
  <c r="I121" i="19"/>
  <c r="I115" i="19"/>
  <c r="I109" i="19"/>
  <c r="I105" i="19"/>
  <c r="I99" i="19"/>
  <c r="I192" i="19"/>
  <c r="O91" i="19"/>
  <c r="O88" i="19"/>
  <c r="O90" i="17"/>
  <c r="F17" i="20" l="1"/>
  <c r="F24" i="20"/>
  <c r="I55" i="15"/>
  <c r="M85" i="15"/>
  <c r="F37" i="15" s="1"/>
  <c r="F36" i="15" s="1"/>
  <c r="I85" i="15"/>
  <c r="L85" i="15"/>
  <c r="O94" i="19"/>
  <c r="J20" i="2" l="1"/>
  <c r="F40" i="15"/>
  <c r="K20" i="2"/>
  <c r="F33" i="15"/>
  <c r="F30" i="15" s="1"/>
  <c r="F23" i="15" s="1"/>
  <c r="O96" i="19"/>
  <c r="I78" i="14"/>
  <c r="M78" i="14" l="1"/>
  <c r="I50" i="14"/>
  <c r="N16" i="19" l="1"/>
  <c r="I77" i="1"/>
  <c r="N10" i="12"/>
  <c r="O45" i="12" l="1"/>
  <c r="O43" i="12"/>
  <c r="M43" i="12"/>
  <c r="L43" i="12"/>
  <c r="I125" i="19"/>
  <c r="O84" i="17" l="1"/>
  <c r="O75" i="3" l="1"/>
  <c r="I156" i="3" l="1"/>
  <c r="L126" i="3"/>
  <c r="K9" i="2" l="1"/>
  <c r="O52" i="14"/>
  <c r="L50" i="13"/>
  <c r="L52" i="9"/>
  <c r="O57" i="14" l="1"/>
  <c r="M50" i="14"/>
  <c r="L50" i="14"/>
  <c r="O85" i="19" l="1"/>
  <c r="O97" i="9"/>
  <c r="O95" i="9"/>
  <c r="O91" i="9"/>
  <c r="O55" i="9" s="1"/>
  <c r="I89" i="9"/>
  <c r="O89" i="9" l="1"/>
  <c r="M55" i="19" l="1"/>
  <c r="I65" i="19"/>
  <c r="I73" i="19"/>
  <c r="M52" i="17"/>
  <c r="L52" i="17"/>
  <c r="L115" i="17" s="1"/>
  <c r="O47" i="6" l="1"/>
  <c r="O87" i="17" l="1"/>
  <c r="M77" i="4" l="1"/>
  <c r="F42" i="17"/>
  <c r="I70" i="17" l="1"/>
  <c r="O54" i="18" l="1"/>
  <c r="O52" i="18"/>
  <c r="O55" i="14" l="1"/>
  <c r="O50" i="14"/>
  <c r="F38" i="14"/>
  <c r="F32" i="14"/>
  <c r="F42" i="14"/>
  <c r="F36" i="14" l="1"/>
  <c r="F20" i="14"/>
  <c r="F28" i="14"/>
  <c r="O48" i="4"/>
  <c r="M50" i="13"/>
  <c r="O60" i="3" l="1"/>
  <c r="O84" i="3"/>
  <c r="I102" i="3" l="1"/>
  <c r="I116" i="3"/>
  <c r="O72" i="3" l="1"/>
  <c r="O61" i="9" l="1"/>
  <c r="O58" i="9"/>
  <c r="O52" i="9"/>
  <c r="O64" i="9" l="1"/>
  <c r="N10" i="9"/>
  <c r="M52" i="9"/>
  <c r="M107" i="9" s="1"/>
  <c r="L107" i="9"/>
  <c r="F21" i="9" s="1"/>
  <c r="I203" i="19" l="1"/>
  <c r="I185" i="19"/>
  <c r="M188" i="19" l="1"/>
  <c r="L78" i="6" l="1"/>
  <c r="M78" i="6"/>
  <c r="F34" i="17" l="1"/>
  <c r="F30" i="17"/>
  <c r="F22" i="17"/>
  <c r="N13" i="9"/>
  <c r="I75" i="9"/>
  <c r="I79" i="9"/>
  <c r="I99" i="9"/>
  <c r="J52" i="9"/>
  <c r="J107" i="9" s="1"/>
  <c r="K52" i="9"/>
  <c r="K107" i="9" s="1"/>
  <c r="F37" i="9"/>
  <c r="I62" i="17"/>
  <c r="O55" i="17"/>
  <c r="O52" i="17"/>
  <c r="N10" i="17" s="1"/>
  <c r="I65" i="1" s="1"/>
  <c r="N15" i="17"/>
  <c r="N13" i="17"/>
  <c r="I52" i="9" l="1"/>
  <c r="I107" i="9" s="1"/>
  <c r="F44" i="9" s="1"/>
  <c r="F33" i="9"/>
  <c r="F29" i="9" s="1"/>
  <c r="N12" i="14"/>
  <c r="I130" i="1" s="1"/>
  <c r="O50" i="13"/>
  <c r="I124" i="1" s="1"/>
  <c r="N10" i="14"/>
  <c r="I133" i="1" s="1"/>
  <c r="O190" i="19" l="1"/>
  <c r="O57" i="19" l="1"/>
  <c r="I22" i="1" l="1"/>
  <c r="I33" i="1"/>
  <c r="I24" i="1"/>
  <c r="I18" i="1"/>
  <c r="O209" i="19"/>
  <c r="N10" i="19" s="1"/>
  <c r="O207" i="19"/>
  <c r="M207" i="19"/>
  <c r="I79" i="1"/>
  <c r="O188" i="19"/>
  <c r="O60" i="19"/>
  <c r="N13" i="19" s="1"/>
  <c r="O55" i="19"/>
  <c r="K55" i="19"/>
  <c r="I28" i="1"/>
  <c r="I30" i="1"/>
  <c r="J85" i="19"/>
  <c r="K85" i="19"/>
  <c r="I180" i="19"/>
  <c r="I177" i="19"/>
  <c r="I213" i="19"/>
  <c r="I83" i="19"/>
  <c r="I77" i="19"/>
  <c r="I205" i="19"/>
  <c r="J188" i="19"/>
  <c r="K188" i="19"/>
  <c r="I199" i="19"/>
  <c r="I15" i="1" l="1"/>
  <c r="I85" i="19"/>
  <c r="I188" i="19"/>
  <c r="M215" i="19"/>
  <c r="F42" i="19" s="1"/>
  <c r="F40" i="19" s="1"/>
  <c r="I20" i="1"/>
  <c r="I174" i="19"/>
  <c r="I169" i="19"/>
  <c r="I166" i="19"/>
  <c r="I142" i="19"/>
  <c r="I139" i="19"/>
  <c r="I133" i="19"/>
  <c r="I136" i="19"/>
  <c r="I130" i="19"/>
  <c r="I127" i="19"/>
  <c r="I197" i="19"/>
  <c r="I195" i="19"/>
  <c r="I211" i="19"/>
  <c r="I207" i="19" s="1"/>
  <c r="I201" i="19"/>
  <c r="L215" i="19"/>
  <c r="F37" i="19" s="1"/>
  <c r="F33" i="19" s="1"/>
  <c r="K207" i="19"/>
  <c r="J207" i="19"/>
  <c r="I63" i="19"/>
  <c r="F29" i="19"/>
  <c r="L24" i="2"/>
  <c r="K22" i="2"/>
  <c r="I55" i="19" l="1"/>
  <c r="F23" i="19"/>
  <c r="F46" i="19" s="1"/>
  <c r="K215" i="19"/>
  <c r="I215" i="19" l="1"/>
  <c r="K26" i="2"/>
  <c r="J26" i="2" l="1"/>
  <c r="I92" i="17"/>
  <c r="I58" i="17"/>
  <c r="M80" i="17"/>
  <c r="K80" i="17"/>
  <c r="J80" i="17"/>
  <c r="L52" i="18"/>
  <c r="M115" i="17" l="1"/>
  <c r="I115" i="17" s="1"/>
  <c r="I106" i="17"/>
  <c r="I113" i="17"/>
  <c r="I78" i="17"/>
  <c r="I111" i="17"/>
  <c r="I76" i="17"/>
  <c r="H104" i="1"/>
  <c r="G104" i="1"/>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101" i="1"/>
  <c r="G101" i="1"/>
  <c r="H99" i="1"/>
  <c r="G99" i="1"/>
  <c r="I84" i="18"/>
  <c r="I80" i="18" s="1"/>
  <c r="O82" i="18"/>
  <c r="N15" i="18" s="1"/>
  <c r="I99" i="1" s="1"/>
  <c r="O80" i="18"/>
  <c r="M80" i="18"/>
  <c r="L80" i="18"/>
  <c r="L86" i="18" s="1"/>
  <c r="K80" i="18"/>
  <c r="J80" i="18"/>
  <c r="I78" i="18"/>
  <c r="I76" i="18"/>
  <c r="O69" i="18"/>
  <c r="N12" i="18" s="1"/>
  <c r="I101" i="1" s="1"/>
  <c r="O66" i="18"/>
  <c r="K66" i="18"/>
  <c r="J66" i="18"/>
  <c r="I63" i="18"/>
  <c r="I59" i="18"/>
  <c r="O57" i="18"/>
  <c r="N10" i="18"/>
  <c r="I104" i="1" s="1"/>
  <c r="M52" i="18"/>
  <c r="M86" i="18" s="1"/>
  <c r="F40" i="18" s="1"/>
  <c r="F38" i="18" s="1"/>
  <c r="K52" i="18"/>
  <c r="J52" i="18"/>
  <c r="F26" i="18"/>
  <c r="F43" i="3" l="1"/>
  <c r="F40" i="3" s="1"/>
  <c r="F33" i="3" s="1"/>
  <c r="F38" i="17"/>
  <c r="F40" i="17"/>
  <c r="I41" i="1"/>
  <c r="N19" i="3"/>
  <c r="I48" i="1"/>
  <c r="O78" i="3"/>
  <c r="N16" i="3"/>
  <c r="J57" i="3"/>
  <c r="I126" i="3"/>
  <c r="I159" i="3" s="1"/>
  <c r="J9" i="2" s="1"/>
  <c r="K57" i="3"/>
  <c r="M57" i="3"/>
  <c r="F47" i="3"/>
  <c r="F46" i="3" s="1"/>
  <c r="J86" i="18"/>
  <c r="K86" i="18"/>
  <c r="I52" i="18"/>
  <c r="F34" i="18" l="1"/>
  <c r="F30" i="18" s="1"/>
  <c r="F22" i="18" s="1"/>
  <c r="F44" i="18" s="1"/>
  <c r="K24" i="2"/>
  <c r="F50" i="3"/>
  <c r="I57" i="3"/>
  <c r="N13" i="3"/>
  <c r="I86" i="18"/>
  <c r="J24" i="2" s="1"/>
  <c r="K66" i="17"/>
  <c r="J66" i="17"/>
  <c r="F26" i="17"/>
  <c r="J115" i="17" l="1"/>
  <c r="J52" i="17"/>
  <c r="I66" i="17"/>
  <c r="I52" i="17" s="1"/>
  <c r="K115" i="17"/>
  <c r="K52" i="17"/>
  <c r="L61" i="12"/>
  <c r="L71" i="12" s="1"/>
  <c r="F44" i="17" l="1"/>
  <c r="J78" i="14"/>
  <c r="J50" i="14" s="1"/>
  <c r="K78" i="14"/>
  <c r="K50" i="14" s="1"/>
  <c r="K18" i="2"/>
  <c r="J18" i="2"/>
  <c r="J22" i="2" l="1"/>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3" i="13"/>
  <c r="K50" i="13"/>
  <c r="K86" i="13" s="1"/>
  <c r="J50" i="13"/>
  <c r="I70" i="13"/>
  <c r="I67" i="13"/>
  <c r="I61" i="13"/>
  <c r="I58" i="13"/>
  <c r="I56" i="13"/>
  <c r="F24" i="13"/>
  <c r="O67" i="9"/>
  <c r="I110" i="1"/>
  <c r="I107" i="1"/>
  <c r="F25" i="9"/>
  <c r="O63" i="12"/>
  <c r="O61" i="12"/>
  <c r="N12" i="12" s="1"/>
  <c r="K61" i="12"/>
  <c r="M61" i="12"/>
  <c r="M71" i="12" s="1"/>
  <c r="F33" i="12" s="1"/>
  <c r="F32" i="12" s="1"/>
  <c r="J61" i="12"/>
  <c r="I69" i="12"/>
  <c r="I67" i="12"/>
  <c r="I65" i="12"/>
  <c r="K43" i="12"/>
  <c r="K13" i="2"/>
  <c r="J43" i="12"/>
  <c r="J71" i="12" s="1"/>
  <c r="L13" i="2" s="1"/>
  <c r="I59" i="12"/>
  <c r="I55" i="12"/>
  <c r="I53" i="12"/>
  <c r="I51" i="12"/>
  <c r="I49" i="12"/>
  <c r="F22" i="12"/>
  <c r="N10" i="4"/>
  <c r="I121" i="1" s="1"/>
  <c r="O51" i="4"/>
  <c r="J77" i="4"/>
  <c r="L11" i="2" s="1"/>
  <c r="K77" i="4"/>
  <c r="K11" i="2"/>
  <c r="I72" i="4"/>
  <c r="I77" i="4"/>
  <c r="I48" i="4" s="1"/>
  <c r="I55" i="4"/>
  <c r="I57" i="4"/>
  <c r="I53" i="4"/>
  <c r="F22" i="4"/>
  <c r="N12" i="6"/>
  <c r="N10" i="6"/>
  <c r="O50" i="6"/>
  <c r="J78" i="6"/>
  <c r="K78" i="6"/>
  <c r="I74" i="6"/>
  <c r="I70" i="6"/>
  <c r="I66" i="6"/>
  <c r="I61" i="6"/>
  <c r="I56" i="6"/>
  <c r="I52" i="6"/>
  <c r="I43" i="12" l="1"/>
  <c r="K71" i="12"/>
  <c r="I78" i="6"/>
  <c r="I43" i="6" s="1"/>
  <c r="J43" i="6"/>
  <c r="L10" i="2"/>
  <c r="I50" i="13"/>
  <c r="J16" i="2" s="1"/>
  <c r="J86" i="13"/>
  <c r="L16" i="2" s="1"/>
  <c r="F38" i="13"/>
  <c r="F36" i="13" s="1"/>
  <c r="F32" i="13"/>
  <c r="F28" i="13" s="1"/>
  <c r="F20" i="13" s="1"/>
  <c r="K16" i="2"/>
  <c r="I61" i="12"/>
  <c r="F29" i="12"/>
  <c r="F26" i="12" s="1"/>
  <c r="F19" i="12" s="1"/>
  <c r="F36" i="12" s="1"/>
  <c r="I71" i="12" l="1"/>
  <c r="J13" i="2" s="1"/>
  <c r="J11" i="2"/>
  <c r="J10" i="2"/>
  <c r="F42" i="13"/>
  <c r="N12" i="9" l="1"/>
  <c r="K43" i="6" l="1"/>
  <c r="L43" i="6"/>
  <c r="M43" i="6"/>
  <c r="F29" i="6" l="1"/>
  <c r="F26" i="6" s="1"/>
  <c r="F22" i="6"/>
  <c r="M48" i="4"/>
  <c r="F36" i="4" s="1"/>
  <c r="F34" i="4" s="1"/>
  <c r="L48" i="4"/>
  <c r="F30" i="4" s="1"/>
  <c r="F26" i="4" s="1"/>
  <c r="F18" i="4" s="1"/>
  <c r="K48" i="4"/>
  <c r="J48" i="4"/>
  <c r="F40" i="4" l="1"/>
  <c r="F19" i="6"/>
  <c r="F33" i="6"/>
  <c r="F32" i="6" s="1"/>
  <c r="F36" i="6" l="1"/>
  <c r="J14" i="2"/>
  <c r="K14" i="2"/>
  <c r="L14" i="2"/>
</calcChain>
</file>

<file path=xl/sharedStrings.xml><?xml version="1.0" encoding="utf-8"?>
<sst xmlns="http://schemas.openxmlformats.org/spreadsheetml/2006/main" count="3250" uniqueCount="868">
  <si>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</si>
  <si>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</si>
  <si>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</si>
  <si>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</si>
  <si>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</si>
  <si>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</si>
  <si>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</si>
  <si>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</si>
  <si>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</si>
  <si>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</si>
  <si>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</si>
  <si>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</si>
  <si>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</si>
  <si>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</si>
  <si>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</si>
  <si>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</si>
  <si>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</si>
  <si>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</si>
  <si>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</si>
  <si>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</si>
  <si>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</si>
  <si>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</si>
  <si>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</si>
  <si>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</si>
  <si>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</si>
  <si>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</si>
  <si>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</si>
  <si>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</si>
  <si>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</si>
  <si>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</si>
  <si>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</si>
  <si>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</si>
  <si>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</si>
  <si>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</si>
  <si>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</si>
  <si>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</si>
  <si>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</si>
  <si>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</si>
  <si>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</si>
  <si>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</si>
  <si>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</si>
  <si>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</si>
  <si>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</si>
  <si>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</si>
  <si>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</si>
  <si>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</si>
  <si>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</si>
  <si>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</si>
  <si>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</si>
  <si>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</si>
  <si>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</si>
  <si>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</si>
  <si>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</si>
  <si>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</si>
  <si>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</si>
  <si>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</si>
  <si>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</si>
  <si>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</si>
  <si>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</si>
  <si>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</si>
  <si>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</si>
  <si>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</si>
  <si>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</si>
  <si>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</si>
  <si>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</si>
  <si>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</si>
  <si>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</si>
  <si>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</si>
  <si>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</si>
  <si>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</si>
  <si>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</si>
  <si>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</si>
  <si>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</si>
  <si>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</si>
  <si>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</si>
  <si>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</si>
  <si>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</si>
  <si>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</si>
  <si>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</si>
  <si>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</si>
  <si>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</si>
  <si>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</si>
  <si>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</si>
  <si>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</si>
  <si>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</si>
  <si>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</si>
  <si>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</si>
  <si>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</si>
  <si>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</si>
  <si>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</si>
  <si>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</si>
  <si>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</si>
  <si>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</si>
  <si>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</si>
  <si>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</si>
  <si>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</si>
  <si>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</si>
  <si>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</si>
  <si>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</si>
  <si>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</si>
  <si>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</si>
  <si>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</si>
  <si>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</si>
  <si>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</si>
  <si>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</si>
  <si>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</si>
  <si>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</si>
  <si>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</si>
  <si>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</si>
  <si>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</si>
  <si>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</si>
  <si>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</si>
  <si>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</si>
  <si>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</si>
  <si>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</si>
  <si>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</si>
  <si>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</si>
  <si>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</si>
  <si>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</si>
  <si>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</si>
  <si>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</si>
  <si>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</si>
  <si>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</si>
  <si>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</si>
  <si>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</si>
  <si>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</si>
  <si>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</si>
  <si>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</si>
  <si>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</si>
  <si>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</si>
  <si>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</si>
  <si>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</si>
  <si>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</si>
  <si>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</si>
  <si>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</si>
  <si>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</si>
  <si>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</si>
  <si>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</si>
  <si>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</si>
  <si>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</si>
  <si>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</si>
  <si>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</si>
  <si>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</si>
  <si>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</si>
  <si>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</si>
  <si>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</si>
  <si>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</si>
  <si>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</si>
  <si>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</si>
  <si>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</si>
  <si>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</si>
  <si>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</si>
  <si>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</si>
  <si>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</si>
  <si>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</si>
  <si>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</si>
  <si>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</si>
  <si>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</si>
  <si>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</si>
  <si>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</si>
  <si>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</si>
  <si>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</si>
  <si>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</si>
  <si>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</si>
  <si>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</si>
  <si>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</si>
  <si>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</si>
  <si>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</si>
  <si>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</si>
  <si>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</si>
  <si>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</si>
  <si>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</si>
  <si>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</si>
  <si>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</si>
  <si>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</si>
  <si>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</si>
  <si>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</si>
  <si>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</si>
  <si>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</si>
  <si>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</si>
  <si>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</si>
  <si>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</si>
  <si>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</si>
  <si>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</si>
  <si>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</si>
  <si>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</si>
  <si>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</si>
  <si>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</si>
  <si>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</si>
  <si>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</si>
  <si>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</si>
  <si>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</si>
  <si>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</si>
  <si>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</si>
  <si>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</si>
  <si>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</si>
  <si>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</si>
  <si>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</si>
  <si>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</si>
  <si>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</si>
  <si>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</si>
  <si>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</si>
  <si>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</si>
  <si>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</si>
  <si>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</si>
  <si>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</si>
  <si>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</si>
  <si>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</si>
  <si>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</si>
  <si>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</si>
  <si>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</si>
  <si>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</si>
  <si>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</si>
  <si>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</si>
  <si>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</si>
  <si>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</si>
  <si>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</si>
  <si>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</si>
  <si>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</si>
  <si>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</si>
  <si>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</si>
  <si>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</si>
  <si>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</si>
  <si>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</si>
  <si>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</si>
  <si>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</si>
  <si>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</si>
  <si>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</si>
  <si>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</si>
  <si>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</si>
  <si>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</si>
  <si>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</si>
  <si>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</si>
  <si>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</si>
  <si>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</si>
  <si>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</si>
  <si>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</si>
  <si>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</si>
  <si>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</si>
  <si>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</si>
  <si>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</si>
  <si>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</si>
  <si>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</si>
  <si>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</si>
  <si>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</si>
  <si>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</si>
  <si>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</si>
  <si>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</si>
  <si>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</si>
  <si>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</si>
  <si>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</si>
  <si>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</si>
  <si>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</si>
  <si>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</si>
  <si>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</si>
  <si>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</si>
  <si>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</si>
  <si>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</si>
  <si>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</si>
  <si>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</si>
  <si>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</si>
  <si>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</si>
  <si>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</si>
  <si>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</si>
  <si>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</si>
  <si>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</si>
  <si>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</si>
  <si>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</si>
  <si>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</si>
  <si>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</si>
  <si>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</si>
  <si>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</si>
  <si>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</si>
  <si>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</si>
  <si>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</si>
  <si>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</si>
  <si>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</si>
  <si>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</si>
  <si>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</si>
  <si>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</si>
  <si>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</si>
  <si>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</si>
  <si>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</si>
  <si>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</si>
  <si>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</si>
  <si>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</si>
  <si>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</si>
  <si>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</si>
  <si>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</si>
  <si>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</si>
  <si>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</si>
  <si>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</si>
  <si>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</si>
  <si>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</si>
  <si>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</si>
  <si>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</si>
  <si>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</si>
  <si>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</si>
  <si>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</si>
  <si>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</si>
  <si>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</si>
  <si>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</si>
  <si>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</si>
  <si>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</si>
  <si>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</si>
  <si>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</si>
  <si>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</si>
  <si>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</si>
  <si>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</si>
  <si>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</si>
  <si>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</si>
  <si>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</si>
  <si>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</si>
  <si>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</si>
  <si>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</si>
  <si>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</si>
  <si>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</si>
  <si>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</si>
  <si>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</si>
  <si>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</si>
  <si>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</si>
  <si>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</si>
  <si>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</si>
  <si>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</si>
  <si>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</si>
  <si>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</si>
  <si>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</si>
  <si>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</si>
  <si>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</si>
  <si>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</si>
  <si>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</si>
  <si>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</si>
  <si>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</si>
  <si>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</si>
  <si>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</si>
  <si>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</si>
  <si>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</si>
  <si>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</si>
  <si>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</si>
  <si>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</si>
  <si>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</si>
  <si>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</si>
  <si>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</si>
  <si>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</si>
  <si>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</si>
  <si>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</si>
  <si>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</si>
  <si>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</si>
  <si>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</si>
  <si>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</si>
  <si>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</si>
  <si>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</si>
  <si>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</si>
  <si>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</si>
  <si>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</si>
  <si>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</si>
  <si>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</si>
  <si>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</si>
  <si>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</si>
  <si>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</si>
  <si>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</si>
  <si>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</si>
  <si>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</si>
  <si>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</si>
  <si>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</si>
  <si>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</si>
  <si>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</si>
  <si>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</si>
  <si>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</si>
  <si>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</si>
  <si>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</si>
  <si>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</si>
  <si>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</si>
  <si>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</si>
  <si>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</si>
  <si>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</si>
  <si>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</si>
  <si>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</si>
  <si>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</si>
  <si>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</si>
  <si>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</si>
  <si>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</si>
  <si>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</si>
  <si>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</si>
  <si>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</si>
  <si>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</si>
  <si>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</si>
  <si>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</si>
  <si>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</si>
  <si>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</si>
  <si>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</si>
  <si>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</si>
  <si>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</si>
  <si>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</si>
  <si>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</si>
  <si>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</si>
  <si>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</si>
  <si>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</si>
  <si>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</si>
  <si>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</si>
  <si>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</si>
  <si>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</si>
  <si>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</si>
  <si>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</si>
  <si>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</si>
  <si>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</si>
  <si>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</si>
  <si>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</si>
  <si>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</si>
  <si>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</si>
  <si>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</si>
  <si>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</si>
  <si>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</si>
  <si>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</si>
  <si>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</si>
  <si>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</si>
  <si>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</si>
  <si>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</si>
  <si>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</si>
  <si>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</si>
  <si>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</si>
  <si>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</si>
  <si>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</si>
  <si>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</si>
  <si>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</si>
  <si>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</si>
  <si>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</si>
  <si>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</si>
  <si>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</si>
  <si>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</si>
  <si>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</si>
  <si>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</si>
  <si>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</si>
  <si>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</si>
  <si>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</si>
  <si>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</si>
  <si>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</si>
  <si>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</si>
  <si>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</si>
  <si>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</si>
  <si>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</si>
  <si>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</si>
  <si>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</si>
  <si>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</si>
  <si>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</si>
  <si>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</si>
  <si>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</si>
  <si>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</si>
  <si>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</si>
  <si>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</si>
  <si>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</si>
  <si>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</si>
  <si>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</si>
  <si>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</si>
  <si>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</si>
  <si>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</si>
  <si>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</si>
  <si>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</si>
  <si>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</si>
  <si>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</si>
  <si>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</si>
  <si>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</si>
  <si>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</si>
  <si>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</si>
  <si>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</si>
  <si>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</si>
  <si>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</si>
  <si>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</si>
  <si>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</si>
  <si>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</si>
  <si>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</si>
  <si>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</si>
  <si>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</si>
  <si>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</si>
  <si>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</si>
  <si>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</si>
  <si>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</si>
  <si>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</si>
  <si>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</si>
  <si>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</si>
  <si>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</si>
  <si>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</si>
  <si>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</si>
  <si>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</si>
  <si>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</si>
  <si>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</si>
  <si>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</si>
  <si>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</si>
  <si>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</si>
  <si>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</si>
  <si>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</si>
  <si>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</si>
  <si>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</si>
  <si>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</si>
  <si>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</si>
  <si>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</si>
  <si>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</si>
  <si>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</si>
  <si>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</si>
  <si>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</si>
  <si>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</si>
  <si>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</si>
  <si>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</si>
  <si>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</si>
  <si>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</si>
  <si>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</si>
  <si>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</si>
  <si>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</si>
  <si>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</si>
  <si>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</si>
  <si>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</si>
  <si>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</si>
  <si>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</si>
  <si>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</si>
  <si>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</si>
  <si>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</si>
  <si>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</si>
  <si>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</si>
  <si>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</si>
  <si>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</si>
  <si>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</si>
  <si>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</si>
  <si>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</si>
  <si>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</si>
  <si>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</si>
  <si>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</si>
  <si>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</si>
  <si>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</si>
  <si>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</si>
  <si>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</si>
  <si>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</si>
  <si>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</si>
  <si>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</si>
  <si>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</si>
  <si>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</si>
  <si>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</si>
  <si>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</si>
  <si>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</si>
  <si>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</si>
  <si>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</si>
  <si>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</si>
  <si>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</si>
  <si>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</si>
  <si>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</si>
  <si>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</si>
  <si>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</si>
  <si>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</si>
  <si>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</si>
  <si>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</si>
  <si>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</si>
  <si>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</si>
  <si>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</si>
  <si>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</si>
  <si>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</si>
  <si>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</si>
  <si>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</si>
  <si>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</si>
  <si>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</si>
  <si>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</si>
  <si>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</si>
  <si>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</si>
  <si>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</si>
  <si>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</si>
  <si>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</si>
  <si>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</si>
  <si>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</si>
  <si>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</si>
  <si>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</si>
  <si>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</si>
  <si>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</si>
  <si>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</si>
  <si>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</si>
  <si>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</si>
  <si>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</si>
  <si>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</si>
  <si>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</si>
  <si>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</si>
  <si>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</si>
  <si>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</si>
  <si>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</si>
  <si>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</si>
  <si>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</si>
  <si>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</si>
  <si>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</si>
  <si>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</si>
  <si>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</si>
  <si>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</si>
  <si>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</si>
  <si>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</si>
  <si>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</si>
  <si>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</si>
  <si>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</si>
  <si>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</si>
  <si>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</si>
  <si>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</si>
  <si>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</si>
  <si>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</si>
  <si>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</si>
  <si>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</si>
  <si>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</si>
  <si>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</si>
  <si>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</si>
  <si>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</si>
  <si>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</si>
  <si>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</si>
  <si>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</si>
  <si>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</si>
  <si>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</si>
  <si>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</si>
  <si>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</si>
  <si>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</si>
  <si>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</si>
  <si>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</si>
  <si>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</si>
  <si>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</si>
  <si>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</si>
  <si>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</si>
  <si>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</si>
  <si>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</si>
  <si>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</si>
  <si>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</si>
  <si>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</si>
  <si>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</si>
  <si>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</si>
  <si>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</si>
  <si>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</si>
  <si>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</si>
  <si>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</si>
  <si>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</si>
  <si>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</si>
  <si>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</si>
  <si>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</si>
  <si>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</si>
  <si>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</si>
  <si>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</si>
  <si>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</si>
  <si>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</si>
  <si>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</si>
  <si>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</si>
  <si>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</si>
  <si>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</si>
  <si>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</si>
  <si>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</si>
  <si>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</si>
  <si>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</si>
  <si>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</si>
  <si>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</si>
  <si>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</si>
  <si>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</si>
  <si>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</si>
  <si>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</si>
  <si>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</si>
  <si>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</si>
  <si>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</si>
  <si>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</si>
  <si>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</si>
  <si>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</si>
  <si>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</si>
  <si>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</si>
  <si>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</si>
  <si>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</si>
  <si>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</si>
  <si>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</si>
  <si>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</si>
  <si>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</si>
  <si>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</si>
  <si>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</si>
  <si>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</si>
  <si>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</si>
  <si>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</si>
  <si>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</si>
  <si>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</si>
  <si>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</si>
  <si>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</si>
  <si>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</si>
  <si>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</si>
  <si>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</si>
  <si>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</si>
  <si>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</si>
  <si>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</si>
  <si>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</si>
  <si>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</si>
  <si>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</si>
  <si>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</si>
  <si>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</si>
  <si>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</si>
  <si>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</si>
  <si>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</si>
  <si>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</si>
  <si>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</si>
  <si>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</si>
  <si>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</si>
  <si>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</si>
  <si>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</si>
  <si>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</si>
  <si>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</si>
  <si>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</si>
  <si>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</si>
  <si>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</si>
  <si>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</si>
  <si>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</si>
  <si>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</si>
  <si>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</si>
  <si>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</si>
  <si>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</si>
  <si>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</si>
  <si>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</si>
  <si>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</si>
  <si>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</si>
  <si>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</si>
  <si>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</si>
  <si>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</si>
  <si>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</si>
  <si>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</si>
  <si>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</si>
  <si>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</si>
  <si>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</si>
  <si>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</si>
  <si>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</si>
  <si>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</si>
  <si>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</si>
  <si>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</si>
  <si>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</si>
  <si>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</si>
  <si>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</si>
  <si>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</si>
  <si>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</si>
  <si>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</si>
  <si>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</si>
  <si>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</si>
  <si>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</si>
  <si>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</si>
  <si>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</si>
  <si>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</si>
  <si>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</si>
  <si>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</si>
  <si>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</si>
  <si>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</si>
  <si>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</si>
  <si>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</si>
  <si>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</si>
  <si>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</si>
  <si>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</si>
  <si>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</si>
  <si>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</si>
  <si>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</si>
  <si>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</si>
  <si>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</si>
  <si>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</si>
  <si>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</si>
  <si>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</si>
  <si>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</si>
  <si>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</si>
  <si>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</si>
  <si>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</si>
  <si>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</si>
  <si>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</si>
  <si>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</si>
  <si>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</si>
  <si>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</si>
  <si>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</si>
  <si>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</si>
  <si>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</si>
  <si>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</si>
  <si>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</si>
  <si>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</si>
  <si>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</si>
  <si>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</si>
  <si>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</si>
  <si>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</si>
  <si>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</si>
  <si>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</si>
  <si>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</si>
  <si>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</si>
  <si>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</si>
  <si>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</si>
  <si>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</si>
  <si>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</si>
  <si>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</si>
  <si>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</si>
  <si>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</si>
  <si>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</si>
  <si>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</si>
  <si>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Biudžetinės ir viešosios įstaigos, savivaldybės įmonės, akcinės bendrovės ir kiti subjektai</t>
  </si>
  <si>
    <t>2026 m.
I   ketv.</t>
  </si>
  <si>
    <t xml:space="preserve">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t>
  </si>
  <si>
    <t>894 998,64**</t>
  </si>
  <si>
    <t>2029 m.
I ketv.</t>
  </si>
  <si>
    <r>
      <t xml:space="preserve">
Projektai įgyvendinami urbanizuotose teritorijose, kurių gyventojų tankis didesnis kaip 150 gyventojų/km2 ir aplinkinėje teritorijoje (iki 5</t>
    </r>
    <r>
      <rPr>
        <b/>
        <sz val="12"/>
        <color theme="1"/>
        <rFont val="Times New Roman"/>
        <family val="1"/>
        <charset val="186"/>
      </rPr>
      <t xml:space="preserve"> </t>
    </r>
    <r>
      <rPr>
        <sz val="12"/>
        <color theme="1"/>
        <rFont val="Times New Roman"/>
        <family val="1"/>
        <charset val="186"/>
      </rPr>
      <t>km).
Rekultivuota žemė naudojama želdynų ir želdinių įrengimui, socialiniams būstams, ūkinei, ekonominei, kultūrinei, sporto ar bendruomeninei veiklai.</t>
    </r>
  </si>
  <si>
    <t>Biržų "Aušros" pagrinidnė mokykla, Biržų "Atžalyno" pagrinindė mokykla, Biržų Kaštonų pagrindinė mokykla.</t>
  </si>
  <si>
    <t>Išbraukta RPT 2025-11-26 posėdyje sprendimu Nr. TS-16</t>
  </si>
  <si>
    <t>Panevėžio lopšelis-darželis „Rūta“ ir Panevėžio lopšelis-darželis „Jūratė“</t>
  </si>
  <si>
    <t>Išbraukta RPT 2026-05-04 posėdyje sprendimu Nr. TS-8</t>
  </si>
  <si>
    <t>6.4.</t>
  </si>
  <si>
    <t xml:space="preserve">Viešųjų geriamojo vandens tiekėjų vandenviečių, kuriose įgyvendintos apsaugos priemonės, dalis | procentai </t>
  </si>
  <si>
    <t xml:space="preserve">0 </t>
  </si>
  <si>
    <t>&gt;0</t>
  </si>
  <si>
    <t>Projekto veiklų atitiktis patvirtintiems Nacionaliniam saugumui užtikrinti svarbių įmonių saugumo planams, parengtiems vadovaujantis Lietuvos Respublikos nacionaliniam saugumui užtikrinti svarbių objektų apsaugos įstatymo 15 straipsnio 2 dalimi</t>
  </si>
  <si>
    <t>Padidinti geriamojo vandens tiekimo infrastruktūros saugumą</t>
  </si>
  <si>
    <t>LT025-06-04</t>
  </si>
  <si>
    <t>Viešieji geriamojo vandens tiekėjai ir nuotekų tvarkytojai, kurie investuoja į saugaus vandens tiekimo užtikrinimo priemones, siekiant padidinti įmonių veiklos atsparumą | skaičius</t>
  </si>
  <si>
    <t>(2026)</t>
  </si>
  <si>
    <t>12.</t>
  </si>
  <si>
    <t>R.S.2.3055</t>
  </si>
  <si>
    <t>Viešieji geriamojo vandens tiekėjai ir nuotekų tvarkytojai, kurie investuoja į saugaus vandens tiekimo užtikrinimo priemones, siekiant padidinti įmonių veiklos atsparumą, skaičius</t>
  </si>
  <si>
    <t>1. Geriamojo vandens tiekimo infrastruktūros saugumo ir atsparumo stiprinimas  Panevėžio regione</t>
  </si>
  <si>
    <t>Viešieji geriamojo vandens tiekėjai ir nuotekų tvarkytojai, turintys geriamojo vandens tiekimo ir (arba) nuotekų tvarkymo licenciją, išduotą Valstybinės energetikos reguliavimo tarybos, ir kuriems savivaldybės tarybos sprendimu savivaldybės viešojo geriamojo vandens tiekimo teritorijoje pavesta vykdyti viešąjį geriamojo vandens tiekimą ir (arba) nuotekų tvarkymą</t>
  </si>
  <si>
    <t>Savivaldybių administracijos</t>
  </si>
  <si>
    <r>
      <rPr>
        <b/>
        <sz val="12"/>
        <color theme="1"/>
        <rFont val="Times New Roman"/>
        <family val="1"/>
        <charset val="186"/>
      </rPr>
      <t>R.S.2.3055</t>
    </r>
    <r>
      <rPr>
        <sz val="12"/>
        <color theme="1"/>
        <rFont val="Times New Roman"/>
        <family val="1"/>
        <charset val="186"/>
      </rPr>
      <t xml:space="preserve"> Viešieji geriamojo vandens tiekėjai ir nuotekų tvarkytojai, kurie investuoja į saugaus vandens tiekimo užtikrinimo priemones, siekiant padidinti įmonių veiklos atsparumą</t>
    </r>
  </si>
  <si>
    <r>
      <rPr>
        <b/>
        <sz val="12"/>
        <color theme="1"/>
        <rFont val="Times New Roman"/>
        <family val="1"/>
        <charset val="186"/>
      </rPr>
      <t>R.S.2.3055</t>
    </r>
    <r>
      <rPr>
        <sz val="12"/>
        <color theme="1"/>
        <rFont val="Times New Roman"/>
        <family val="1"/>
        <charset val="186"/>
      </rPr>
      <t xml:space="preserve"> Viešieji geriamojo vandens tiekėjai ir nuotekų tvarkytojai, kurie investuoja į saugaus vandens tiekimo užtikrinimo priemones, siekiant padidinti įmonių veiklos atsparumą (skaičius)</t>
    </r>
  </si>
  <si>
    <r>
      <t xml:space="preserve">P.S.2.1045 </t>
    </r>
    <r>
      <rPr>
        <sz val="12"/>
        <color theme="1"/>
        <rFont val="Times New Roman"/>
        <family val="1"/>
        <charset val="186"/>
      </rPr>
      <t>Įdiegtos vandenviečių, viešųjų geriamojo vandens tiekėjų, nuotekų tvarkytojų valdymo centrų apsaugos priemonės, skaičius</t>
    </r>
  </si>
  <si>
    <t>1.1. Geriamojo vandens tiekimo infrastruktūros saugumo didinimas Biržų rajono savivaldybėje</t>
  </si>
  <si>
    <t>2027 m.          II ketv.</t>
  </si>
  <si>
    <t>2030 m.         III ketv.</t>
  </si>
  <si>
    <t>1.2. Geriamojo vandens tiekimo infrastruktūros saugumo didinimas Kupiškio rajone</t>
  </si>
  <si>
    <t>UAB "Biržų vandenys"</t>
  </si>
  <si>
    <t>UAB "Kupiškio vandenys"</t>
  </si>
  <si>
    <r>
      <rPr>
        <b/>
        <sz val="12"/>
        <color theme="1"/>
        <rFont val="Times New Roman"/>
        <family val="1"/>
        <charset val="186"/>
      </rPr>
      <t>P.S.2.1045</t>
    </r>
    <r>
      <rPr>
        <sz val="12"/>
        <color theme="1"/>
        <rFont val="Times New Roman"/>
        <family val="1"/>
        <charset val="186"/>
      </rPr>
      <t xml:space="preserve"> Įdiegtos vandenviečių, viešųjų geriamojo vandens tiekėjų, nuotekų tvarkytojų valdymo centrų apsaugos priemonės, skaičius</t>
    </r>
  </si>
  <si>
    <t>1.3. Geriamojo vandens tiekimo infrastruktūros saugumo didinimas Rokiškio rajone</t>
  </si>
  <si>
    <t>UAB "Rokiškio vandenys</t>
  </si>
  <si>
    <t>2027 m.           III ketv.</t>
  </si>
  <si>
    <t>2027 m.           II ketv.</t>
  </si>
  <si>
    <t>2030 m.          III ketv.</t>
  </si>
  <si>
    <t>Geriamojo vandens tiekimo infrastruktūros saugumo didinimas</t>
  </si>
  <si>
    <t>R.B.2.2967</t>
  </si>
  <si>
    <t>2. Socialinio būsto fondo plėtra visiems jo laukiantiems asmenims (šeimoms)</t>
  </si>
  <si>
    <t xml:space="preserve"> -</t>
  </si>
  <si>
    <t>2.2. Socialinio būsto plėtra visiems jo laukiantiems asmenims (šeimoms) Kupiškio rajono savivaldybėje</t>
  </si>
  <si>
    <t>2030 m. 
III ketv.</t>
  </si>
  <si>
    <t xml:space="preserve">2.4. Socialinio būsto prieinamumo didinimas Pasvalio rajono savivaldybėje </t>
  </si>
  <si>
    <t>2.3. Panevėžio r. socialinio būsto fondo plėtra</t>
  </si>
  <si>
    <t xml:space="preserve">2027 m. 
II ketv. </t>
  </si>
  <si>
    <t>2029 m. 
IV ketv.</t>
  </si>
  <si>
    <t>2.5. Socialinio būsto plėtra Rokiškio rajono savivaldybėje II</t>
  </si>
  <si>
    <t>1.1. Socialinio būsto fondo plėtra Biržų rajono savivaldybėje**</t>
  </si>
  <si>
    <r>
      <t xml:space="preserve">Naujų arba modernizuotų įperkamų, tvarių socialinių būstų naudotojų skaičius per metus </t>
    </r>
    <r>
      <rPr>
        <i/>
        <sz val="12"/>
        <rFont val="Times New Roman"/>
        <family val="1"/>
        <charset val="186"/>
      </rPr>
      <t>(naudotojai per metus)</t>
    </r>
  </si>
  <si>
    <r>
      <rPr>
        <b/>
        <sz val="12"/>
        <rFont val="Times New Roman"/>
        <family val="1"/>
        <charset val="186"/>
      </rPr>
      <t>R.B.2.2967</t>
    </r>
    <r>
      <rPr>
        <sz val="12"/>
        <rFont val="Times New Roman"/>
        <family val="1"/>
        <charset val="186"/>
      </rPr>
      <t xml:space="preserve"> Naujų arba modernizuotų įperkamų, tvarių socialinių būstų naudotojų skaičius per metus </t>
    </r>
    <r>
      <rPr>
        <i/>
        <sz val="12"/>
        <rFont val="Times New Roman"/>
        <family val="1"/>
        <charset val="186"/>
      </rPr>
      <t>(naudotojai per metus)</t>
    </r>
  </si>
  <si>
    <r>
      <rPr>
        <b/>
        <sz val="12"/>
        <rFont val="Times New Roman"/>
        <family val="1"/>
        <charset val="186"/>
      </rPr>
      <t>P.B.2.0965</t>
    </r>
    <r>
      <rPr>
        <sz val="12"/>
        <rFont val="Times New Roman"/>
        <family val="1"/>
        <charset val="186"/>
      </rPr>
      <t xml:space="preserve"> Naujo arba modernizuoto įperkamo, tvaraus socialinio būsto talpumas </t>
    </r>
    <r>
      <rPr>
        <i/>
        <sz val="12"/>
        <rFont val="Times New Roman"/>
        <family val="1"/>
        <charset val="186"/>
      </rPr>
      <t>(asmenys)</t>
    </r>
  </si>
  <si>
    <r>
      <rPr>
        <b/>
        <sz val="12"/>
        <rFont val="Times New Roman"/>
        <family val="1"/>
        <charset val="186"/>
      </rPr>
      <t>R.B.2.296</t>
    </r>
    <r>
      <rPr>
        <sz val="12"/>
        <rFont val="Times New Roman"/>
        <family val="1"/>
        <charset val="186"/>
      </rPr>
      <t xml:space="preserve">7 Naujų arba modernizuotų įperkamų, tvarių socialinių būstų naudotojų skaičius per metus </t>
    </r>
    <r>
      <rPr>
        <i/>
        <sz val="12"/>
        <rFont val="Times New Roman"/>
        <family val="1"/>
        <charset val="186"/>
      </rPr>
      <t>(naudotojai per metus)</t>
    </r>
  </si>
  <si>
    <r>
      <rPr>
        <b/>
        <sz val="12"/>
        <rFont val="Times New Roman"/>
        <family val="1"/>
        <charset val="186"/>
      </rPr>
      <t xml:space="preserve">P.B.2.0965 </t>
    </r>
    <r>
      <rPr>
        <sz val="12"/>
        <rFont val="Times New Roman"/>
        <family val="1"/>
        <charset val="186"/>
      </rPr>
      <t xml:space="preserve">Naujo arba modernizuoto įperkamo, tvaraus socialinio būsto talpumas </t>
    </r>
    <r>
      <rPr>
        <i/>
        <sz val="12"/>
        <rFont val="Times New Roman"/>
        <family val="1"/>
        <charset val="186"/>
      </rPr>
      <t>(asmenys)</t>
    </r>
  </si>
  <si>
    <t>6.5.</t>
  </si>
  <si>
    <t>Gyventojų, kuriems užtikrinta vieta 2 ar aukštesnio lygio priedangose, dalis | procentai</t>
  </si>
  <si>
    <t>2,4</t>
  </si>
  <si>
    <t>* – pareiškėjas (projekto vykdytojas) gali prisidėti prie projekto finansavimo mažesne kitų lėšų suma, nei numatyta lentelės 12 stulpelyje, jeigu ir esant mažesnei kitų lėšų sumai projektas atitinka Regioninės pažangos priemonės Nr. 01-004-10-04-01 (RE) „Stiprinti civilinę parengtį“, patvirtintos Vidaus reikalų ministro 2023 m. birželio 2 d. įsakymu Nr. 1V-408, finansavimo gairėse nustatytus reikalavimus dėl didžiausios galimos projekto išlaidų finansuojamosios dalies.</t>
  </si>
  <si>
    <t>LT025-06-05</t>
  </si>
  <si>
    <t>PAŽANGOS PRIEMONĖ NR.  LT025-06-05-13 „CIVILINĖS PARENGTIES STIPRINIMAS“</t>
  </si>
  <si>
    <t>Pagerinti civilinės saugos infrastruktūrą</t>
  </si>
  <si>
    <r>
      <t>2.1. Socialinio būsto fondo plėtra Biržų rajono savivaldybėje</t>
    </r>
    <r>
      <rPr>
        <vertAlign val="superscript"/>
        <sz val="12"/>
        <rFont val="Times New Roman"/>
        <family val="1"/>
        <charset val="186"/>
      </rPr>
      <t>1</t>
    </r>
  </si>
  <si>
    <r>
      <rPr>
        <vertAlign val="superscript"/>
        <sz val="12"/>
        <color theme="1"/>
        <rFont val="Times New Roman"/>
        <family val="1"/>
        <charset val="186"/>
      </rPr>
      <t xml:space="preserve">1 </t>
    </r>
    <r>
      <rPr>
        <sz val="12"/>
        <color theme="1"/>
        <rFont val="Times New Roman"/>
        <family val="1"/>
        <charset val="186"/>
      </rPr>
      <t>- 1.1 ir 2.1. projektai bus įgyvendinami Biržų rajono savivaldybės administracijos pagal projekto Nr. 25-412-P-0002 finansavimo sutartį.</t>
    </r>
  </si>
  <si>
    <t>1. Pagerinti civilinės saugos infrastruktūrą</t>
  </si>
  <si>
    <t>Priedangos įrengimas Trumpoji g. 1 automobilių stovėjimo aikštelėje stiprinant civilinę parengtį ir visuomenės atsparumą</t>
  </si>
  <si>
    <r>
      <rPr>
        <b/>
        <sz val="12"/>
        <color theme="1"/>
        <rFont val="Times New Roman"/>
        <family val="1"/>
        <charset val="186"/>
      </rPr>
      <t>P.S.2.1048</t>
    </r>
    <r>
      <rPr>
        <sz val="12"/>
        <color theme="1"/>
        <rFont val="Times New Roman"/>
        <family val="1"/>
        <charset val="186"/>
      </rPr>
      <t xml:space="preserve">
Naujos arba modernizuotos priedangos (skaičius)</t>
    </r>
  </si>
  <si>
    <r>
      <rPr>
        <b/>
        <sz val="12"/>
        <color theme="1"/>
        <rFont val="Times New Roman"/>
        <family val="1"/>
        <charset val="186"/>
      </rPr>
      <t>R.B.2.2096</t>
    </r>
    <r>
      <rPr>
        <sz val="12"/>
        <color theme="1"/>
        <rFont val="Times New Roman"/>
        <family val="1"/>
        <charset val="186"/>
      </rPr>
      <t xml:space="preserve">
(RCR 96) Gyventojai, galintys pasinaudoti apsaugos nuo su klimatu nesusijusios gamtinio pavojaus rizikos ir nuo su žmogaus veikla susijusios rizikos priemonėmis (asmenys)</t>
    </r>
  </si>
  <si>
    <r>
      <rPr>
        <b/>
        <sz val="12"/>
        <color theme="1"/>
        <rFont val="Times New Roman"/>
        <family val="1"/>
        <charset val="186"/>
      </rPr>
      <t>P.B.2.0029</t>
    </r>
    <r>
      <rPr>
        <sz val="12"/>
        <color theme="1"/>
        <rFont val="Times New Roman"/>
        <family val="1"/>
        <charset val="186"/>
      </rPr>
      <t xml:space="preserve">
(RCO 29) Pastatytų arba renovuotų daugiafunkcių priedangų talpumas (asmenys)</t>
    </r>
  </si>
  <si>
    <t>Rokiškio rajono savivaldybės gyventojų apsaugos priedangų tinklo plėtra</t>
  </si>
  <si>
    <t xml:space="preserve">2030 m. 
III ketv. </t>
  </si>
  <si>
    <t>Gyventojai, galintys pasinaudoti apsaugos nuo su klimatu nesusijusios gamtinio pavojaus rizikos ir nuo su žmogaus veikla susijusios rizikos priemonėmis (asmenys)</t>
  </si>
  <si>
    <t xml:space="preserve">R.B.2.2096
(RCR 96) </t>
  </si>
  <si>
    <t>* – pareiškėjas (projekto vykdytojas) gali prisidėti prie projekto finansavimo mažesne kitų lėšų suma, nei numatyta lentelės 12 stulpelyje, jeigu ir esant mažesnei kitų lėšų sumai projektas atitinka Regioninės pažangos priemonės Nr. 02-001-06-07-03 (RE) „Didinti geriamojo vandens tiekimo infrastruktūros saugumą“, patvirtintos Lietuvos Respublikos aplinkos ministro  2026 m. birželio 18 d. įsakymu Nr. d1-111, finansavimo gairėse nustatytus reikalavimus dėl didžiausios galimos projekto išlaidų finansuojamosios dalies.</t>
  </si>
  <si>
    <t>Gyventojai, galintys pasinaudoti apsaugos nuo su klimatu nesusijusios gamtinio pavojaus rizikos ir nuo su žmogaus veikla susijusios rizikos priemonėmis, asmenys</t>
  </si>
  <si>
    <t>&gt;2,4</t>
  </si>
  <si>
    <t>13.</t>
  </si>
  <si>
    <t>Civilinės parengties stiprinimas</t>
  </si>
  <si>
    <t xml:space="preserve">LT025-06-05-13 </t>
  </si>
  <si>
    <t>Naujų arba modernizuotų įperkamų, tvarių socialinių būstų naudotojų skaičius per metus</t>
  </si>
  <si>
    <t xml:space="preserve">PAŽANGOS PRIEMONĖ NR.  LT025-06-04-12 „GERIAMOJO VANDENS TIEKIMO INFRASTRUKTŪROS SAUGUMO DIDINIMAS“ </t>
  </si>
  <si>
    <t>LT025-06-04-12</t>
  </si>
  <si>
    <r>
      <t>Skatinti tvarų išteklių naudojimą</t>
    </r>
    <r>
      <rPr>
        <b/>
        <sz val="12"/>
        <color theme="1"/>
        <rFont val="Times New Roman"/>
        <family val="1"/>
        <charset val="186"/>
      </rPr>
      <t>,</t>
    </r>
    <r>
      <rPr>
        <sz val="12"/>
        <color theme="1"/>
        <rFont val="Times New Roman"/>
        <family val="1"/>
        <charset val="186"/>
      </rPr>
      <t xml:space="preserve"> gerinti aplinkos būklę </t>
    </r>
    <r>
      <rPr>
        <b/>
        <sz val="12"/>
        <color theme="1"/>
        <rFont val="Times New Roman"/>
        <family val="1"/>
        <charset val="186"/>
      </rPr>
      <t>bei didinti saugumą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</si>
</sst>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 numFmtId="179" formatCode="0.000000000%"/>
    <numFmt numFmtId="180" formatCode="_-* #,##0.0000000\ _€_-;\-* #,##0.0000000\ _€_-;_-* &quot;-&quot;???????\ _€_-;_-@_-"/>
    <numFmt numFmtId="181" formatCode="#,##0.0000000_ ;\-#,##0.0000000\ "/>
  </numFmts>
  <fonts count="3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
      <sz val="12"/>
      <color rgb="FFFF0000"/>
      <name val="Times New Roman"/>
      <family val="1"/>
      <charset val="186"/>
    </font>
    <font>
      <i/>
      <sz val="12"/>
      <name val="Times New Roman"/>
      <family val="1"/>
      <charset val="186"/>
    </font>
    <font>
      <vertAlign val="superscript"/>
      <sz val="12"/>
      <name val="Times New Roman"/>
      <family val="1"/>
      <charset val="186"/>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3" fillId="0" borderId="0" applyFont="0" applyFill="0" applyBorder="0" applyAlignment="0" applyProtection="0"/>
    <xf numFmtId="0" fontId="27" fillId="0" borderId="0" applyNumberFormat="0" applyFill="0" applyBorder="0" applyAlignment="0" applyProtection="0"/>
    <xf numFmtId="9" fontId="3" fillId="0" borderId="0" applyFont="0" applyFill="0" applyBorder="0" applyAlignment="0" applyProtection="0"/>
  </cellStyleXfs>
  <cellXfs count="806">
    <xf numFmtId="0" fontId="0" fillId="0" borderId="0" xfId="0"/>
    <xf numFmtId="0" fontId="0" fillId="0" borderId="0" xfId="0" applyAlignment="1">
      <alignment wrapText="1"/>
    </xf>
    <xf numFmtId="0" fontId="4" fillId="0" borderId="0" xfId="0" applyFont="1"/>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5" fillId="0" borderId="0" xfId="0" applyFont="1" applyAlignment="1">
      <alignment horizontal="center"/>
    </xf>
    <xf numFmtId="0" fontId="5" fillId="0" borderId="0" xfId="0" applyFont="1"/>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49" fontId="4" fillId="0" borderId="6" xfId="0" applyNumberFormat="1" applyFont="1" applyBorder="1" applyAlignment="1">
      <alignment horizontal="center" vertical="top" wrapText="1"/>
    </xf>
    <xf numFmtId="3" fontId="4" fillId="0" borderId="4" xfId="0" applyNumberFormat="1" applyFont="1" applyBorder="1" applyAlignment="1">
      <alignment horizontal="center" vertical="center" wrapText="1"/>
    </xf>
    <xf numFmtId="3" fontId="4" fillId="0" borderId="0" xfId="0" applyNumberFormat="1" applyFont="1" applyAlignment="1">
      <alignment horizontal="center" vertical="center" wrapText="1"/>
    </xf>
    <xf numFmtId="49" fontId="4" fillId="0" borderId="0" xfId="0" applyNumberFormat="1" applyFont="1" applyAlignment="1">
      <alignment horizontal="center" vertical="top"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vertical="center"/>
    </xf>
    <xf numFmtId="43" fontId="4" fillId="0" borderId="0" xfId="1" applyFont="1" applyBorder="1" applyAlignment="1">
      <alignment vertical="top"/>
    </xf>
    <xf numFmtId="4" fontId="4" fillId="0" borderId="0" xfId="0" applyNumberFormat="1" applyFont="1" applyAlignment="1">
      <alignment vertical="top"/>
    </xf>
    <xf numFmtId="4" fontId="4" fillId="0" borderId="0" xfId="0" applyNumberFormat="1" applyFont="1" applyAlignment="1">
      <alignment horizontal="center" vertical="top"/>
    </xf>
    <xf numFmtId="4" fontId="0" fillId="0" borderId="0" xfId="0" applyNumberFormat="1"/>
    <xf numFmtId="2" fontId="9" fillId="0" borderId="0" xfId="0" applyNumberFormat="1" applyFont="1"/>
    <xf numFmtId="0" fontId="4" fillId="0" borderId="1" xfId="0" applyFont="1" applyBorder="1" applyAlignment="1">
      <alignment horizontal="left" vertical="top" wrapText="1"/>
    </xf>
    <xf numFmtId="0" fontId="4" fillId="0" borderId="4" xfId="0" applyFont="1" applyBorder="1" applyAlignment="1">
      <alignment horizontal="center" vertical="top" wrapText="1"/>
    </xf>
    <xf numFmtId="0" fontId="4" fillId="0" borderId="1" xfId="0" applyFont="1" applyBorder="1" applyAlignment="1">
      <alignment horizontal="left" vertical="top"/>
    </xf>
    <xf numFmtId="0" fontId="4" fillId="0" borderId="4" xfId="0" applyFont="1" applyBorder="1" applyAlignment="1">
      <alignment horizontal="left" vertical="top" wrapText="1"/>
    </xf>
    <xf numFmtId="0" fontId="6" fillId="3" borderId="10" xfId="0" applyFont="1" applyFill="1" applyBorder="1" applyAlignment="1">
      <alignment horizontal="center" vertical="center"/>
    </xf>
    <xf numFmtId="0" fontId="6" fillId="3" borderId="4" xfId="0" applyFont="1" applyFill="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6" xfId="0" applyFont="1" applyBorder="1" applyAlignment="1">
      <alignmen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center" vertical="center"/>
    </xf>
    <xf numFmtId="49" fontId="4" fillId="0" borderId="14" xfId="0" applyNumberFormat="1" applyFont="1" applyBorder="1" applyAlignment="1">
      <alignment vertical="top" wrapText="1"/>
    </xf>
    <xf numFmtId="49" fontId="4" fillId="0" borderId="0" xfId="0" applyNumberFormat="1" applyFont="1" applyAlignment="1">
      <alignment vertical="top" wrapText="1"/>
    </xf>
    <xf numFmtId="3" fontId="4" fillId="0" borderId="4" xfId="0" applyNumberFormat="1" applyFont="1" applyBorder="1" applyAlignment="1">
      <alignment horizontal="center" vertical="top" wrapText="1"/>
    </xf>
    <xf numFmtId="3" fontId="4" fillId="0" borderId="6" xfId="0" applyNumberFormat="1" applyFont="1" applyBorder="1" applyAlignment="1">
      <alignment horizontal="center" vertical="top" wrapText="1"/>
    </xf>
    <xf numFmtId="167" fontId="5" fillId="0" borderId="1" xfId="0" applyNumberFormat="1" applyFont="1" applyBorder="1"/>
    <xf numFmtId="0" fontId="4" fillId="0" borderId="0" xfId="0" applyFont="1" applyAlignment="1">
      <alignment horizontal="center" vertical="top"/>
    </xf>
    <xf numFmtId="3" fontId="4" fillId="0" borderId="1" xfId="0" applyNumberFormat="1" applyFont="1" applyBorder="1" applyAlignment="1">
      <alignment horizontal="center" vertical="top" wrapText="1"/>
    </xf>
    <xf numFmtId="49" fontId="4" fillId="0" borderId="4" xfId="0" applyNumberFormat="1" applyFont="1" applyBorder="1" applyAlignment="1">
      <alignment horizontal="center" vertical="top"/>
    </xf>
    <xf numFmtId="0" fontId="4" fillId="0" borderId="6" xfId="0" applyFont="1" applyBorder="1" applyAlignment="1">
      <alignment horizontal="center" vertical="top" wrapText="1"/>
    </xf>
    <xf numFmtId="2" fontId="4" fillId="0" borderId="0" xfId="0" applyNumberFormat="1" applyFont="1" applyAlignment="1">
      <alignment horizontal="center" vertical="top"/>
    </xf>
    <xf numFmtId="167" fontId="5" fillId="0" borderId="1" xfId="0" applyNumberFormat="1" applyFont="1" applyBorder="1" applyAlignment="1">
      <alignment horizontal="center"/>
    </xf>
    <xf numFmtId="4" fontId="4" fillId="0" borderId="4" xfId="0" applyNumberFormat="1" applyFont="1" applyBorder="1" applyAlignment="1">
      <alignment horizontal="center" vertical="center" wrapText="1"/>
    </xf>
    <xf numFmtId="0" fontId="4" fillId="0" borderId="5" xfId="0" applyFont="1" applyBorder="1" applyAlignment="1">
      <alignment horizontal="left" vertical="top" wrapText="1"/>
    </xf>
    <xf numFmtId="49" fontId="4" fillId="0" borderId="5" xfId="0" applyNumberFormat="1" applyFont="1" applyBorder="1" applyAlignment="1">
      <alignment horizontal="center" vertical="top" wrapText="1"/>
    </xf>
    <xf numFmtId="0" fontId="6" fillId="3" borderId="6" xfId="0" applyFont="1" applyFill="1" applyBorder="1" applyAlignment="1">
      <alignment horizontal="center" vertical="center"/>
    </xf>
    <xf numFmtId="0" fontId="5" fillId="0" borderId="0" xfId="0" applyFont="1" applyAlignment="1">
      <alignment horizontal="right"/>
    </xf>
    <xf numFmtId="167" fontId="5"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left"/>
    </xf>
    <xf numFmtId="43" fontId="5" fillId="0" borderId="0" xfId="0" applyNumberFormat="1" applyFont="1"/>
    <xf numFmtId="167" fontId="5" fillId="0" borderId="0" xfId="0" applyNumberFormat="1" applyFont="1" applyAlignment="1">
      <alignment horizontal="center" vertical="top"/>
    </xf>
    <xf numFmtId="0" fontId="6" fillId="3" borderId="12" xfId="0" applyFont="1" applyFill="1" applyBorder="1" applyAlignment="1">
      <alignment horizontal="center" vertical="center"/>
    </xf>
    <xf numFmtId="164" fontId="0" fillId="0" borderId="0" xfId="0" applyNumberFormat="1"/>
    <xf numFmtId="4" fontId="4" fillId="0" borderId="4"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4" fillId="0" borderId="14" xfId="0" applyFont="1" applyBorder="1" applyAlignment="1">
      <alignment horizontal="center" vertical="top" wrapText="1"/>
    </xf>
    <xf numFmtId="0" fontId="4" fillId="0" borderId="6" xfId="0" applyFont="1" applyBorder="1" applyAlignment="1">
      <alignment horizontal="left" vertical="top" wrapText="1"/>
    </xf>
    <xf numFmtId="168" fontId="0" fillId="0" borderId="0" xfId="0" applyNumberFormat="1"/>
    <xf numFmtId="169" fontId="0" fillId="0" borderId="0" xfId="0" applyNumberFormat="1"/>
    <xf numFmtId="4" fontId="4" fillId="0" borderId="4" xfId="0" applyNumberFormat="1" applyFont="1" applyBorder="1" applyAlignment="1">
      <alignment horizontal="center" vertical="top"/>
    </xf>
    <xf numFmtId="0" fontId="8" fillId="0" borderId="1" xfId="0" applyFont="1" applyBorder="1" applyAlignment="1">
      <alignment horizontal="center" vertical="center"/>
    </xf>
    <xf numFmtId="0" fontId="16" fillId="0" borderId="0" xfId="0" applyFont="1"/>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left" vertical="top"/>
    </xf>
    <xf numFmtId="3" fontId="4" fillId="0" borderId="4" xfId="0" applyNumberFormat="1" applyFont="1" applyBorder="1" applyAlignment="1">
      <alignment horizontal="center" vertical="top"/>
    </xf>
    <xf numFmtId="0" fontId="8"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8" fillId="0" borderId="4" xfId="0" applyNumberFormat="1" applyFont="1" applyBorder="1" applyAlignment="1">
      <alignment horizontal="center" vertical="center" wrapText="1"/>
    </xf>
    <xf numFmtId="173" fontId="0" fillId="0" borderId="0" xfId="0" applyNumberFormat="1"/>
    <xf numFmtId="167" fontId="17" fillId="0" borderId="0" xfId="0" applyNumberFormat="1" applyFont="1" applyAlignment="1">
      <alignment horizontal="center"/>
    </xf>
    <xf numFmtId="4" fontId="0" fillId="0" borderId="14" xfId="0" applyNumberFormat="1" applyBorder="1" applyAlignment="1">
      <alignment horizontal="center" vertical="center"/>
    </xf>
    <xf numFmtId="0" fontId="19" fillId="0" borderId="0" xfId="0" applyFont="1"/>
    <xf numFmtId="0" fontId="4" fillId="0" borderId="5" xfId="0" applyFont="1" applyBorder="1" applyAlignment="1">
      <alignment horizontal="center" vertical="top" wrapText="1"/>
    </xf>
    <xf numFmtId="2" fontId="4" fillId="0" borderId="4" xfId="0" applyNumberFormat="1" applyFont="1" applyBorder="1" applyAlignment="1">
      <alignment horizontal="center" vertical="top"/>
    </xf>
    <xf numFmtId="165" fontId="4" fillId="0" borderId="4" xfId="0" applyNumberFormat="1" applyFont="1" applyBorder="1" applyAlignment="1">
      <alignment horizontal="center" wrapText="1"/>
    </xf>
    <xf numFmtId="3" fontId="4" fillId="0" borderId="4" xfId="0" applyNumberFormat="1" applyFont="1" applyBorder="1" applyAlignment="1">
      <alignment horizontal="center" wrapText="1"/>
    </xf>
    <xf numFmtId="49" fontId="8" fillId="0" borderId="6"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3" fontId="8" fillId="0" borderId="4" xfId="0" applyNumberFormat="1" applyFont="1" applyBorder="1" applyAlignment="1">
      <alignment horizontal="center" vertical="top" wrapText="1"/>
    </xf>
    <xf numFmtId="3" fontId="4" fillId="0" borderId="5" xfId="0" applyNumberFormat="1" applyFont="1" applyBorder="1" applyAlignment="1">
      <alignment horizontal="center" vertical="top" wrapText="1"/>
    </xf>
    <xf numFmtId="174" fontId="4" fillId="0" borderId="4" xfId="0" applyNumberFormat="1" applyFont="1" applyBorder="1" applyAlignment="1">
      <alignment horizontal="center" vertical="top" wrapText="1"/>
    </xf>
    <xf numFmtId="175" fontId="4" fillId="0" borderId="4" xfId="0" applyNumberFormat="1" applyFont="1" applyBorder="1" applyAlignment="1">
      <alignment horizontal="center" vertical="top" wrapText="1"/>
    </xf>
    <xf numFmtId="4" fontId="8" fillId="0" borderId="0" xfId="0" applyNumberFormat="1" applyFont="1" applyAlignment="1">
      <alignment horizontal="center" vertical="top"/>
    </xf>
    <xf numFmtId="0" fontId="6" fillId="3" borderId="15" xfId="0" applyFont="1" applyFill="1" applyBorder="1" applyAlignment="1">
      <alignment horizontal="center" vertical="center"/>
    </xf>
    <xf numFmtId="0" fontId="6" fillId="3" borderId="5" xfId="0" applyFont="1" applyFill="1" applyBorder="1" applyAlignment="1">
      <alignment horizontal="center" vertical="center"/>
    </xf>
    <xf numFmtId="2" fontId="0" fillId="0" borderId="0" xfId="0" applyNumberFormat="1"/>
    <xf numFmtId="4" fontId="20" fillId="0" borderId="0" xfId="0" applyNumberFormat="1" applyFont="1"/>
    <xf numFmtId="0" fontId="20" fillId="0" borderId="0" xfId="0" applyFont="1"/>
    <xf numFmtId="0" fontId="4" fillId="0" borderId="0" xfId="0" applyFont="1" applyAlignment="1">
      <alignment wrapText="1"/>
    </xf>
    <xf numFmtId="0" fontId="5" fillId="0" borderId="0" xfId="0" applyFont="1" applyAlignment="1">
      <alignment horizontal="left" wrapText="1"/>
    </xf>
    <xf numFmtId="4" fontId="5" fillId="0" borderId="0" xfId="0" applyNumberFormat="1" applyFont="1" applyAlignment="1">
      <alignment horizontal="center" vertical="top"/>
    </xf>
    <xf numFmtId="166" fontId="4" fillId="0" borderId="6" xfId="0" applyNumberFormat="1" applyFont="1" applyBorder="1" applyAlignment="1">
      <alignment horizontal="center" vertical="top" wrapText="1"/>
    </xf>
    <xf numFmtId="0" fontId="20" fillId="0" borderId="0" xfId="0" applyFont="1" applyAlignment="1">
      <alignment wrapText="1"/>
    </xf>
    <xf numFmtId="43" fontId="4" fillId="0" borderId="0" xfId="1" applyFont="1" applyFill="1" applyBorder="1" applyAlignment="1">
      <alignment vertical="top"/>
    </xf>
    <xf numFmtId="3" fontId="4" fillId="0" borderId="14" xfId="0" applyNumberFormat="1" applyFont="1" applyBorder="1" applyAlignment="1">
      <alignment horizontal="center" vertical="center" wrapText="1"/>
    </xf>
    <xf numFmtId="4" fontId="4" fillId="0" borderId="5" xfId="0" applyNumberFormat="1" applyFont="1" applyBorder="1" applyAlignment="1">
      <alignment horizontal="center" vertical="top"/>
    </xf>
    <xf numFmtId="4" fontId="4" fillId="0" borderId="6" xfId="0" applyNumberFormat="1" applyFont="1" applyBorder="1" applyAlignment="1">
      <alignment horizontal="center" vertical="top"/>
    </xf>
    <xf numFmtId="0" fontId="4" fillId="3" borderId="5" xfId="0" applyFont="1" applyFill="1" applyBorder="1" applyAlignment="1">
      <alignment horizontal="center" vertical="top"/>
    </xf>
    <xf numFmtId="2" fontId="4" fillId="0" borderId="5" xfId="0" applyNumberFormat="1" applyFont="1" applyBorder="1" applyAlignment="1">
      <alignment horizontal="center" vertical="top"/>
    </xf>
    <xf numFmtId="2" fontId="4" fillId="0" borderId="6" xfId="0" applyNumberFormat="1" applyFont="1" applyBorder="1" applyAlignment="1">
      <alignment horizontal="center" vertical="top"/>
    </xf>
    <xf numFmtId="0" fontId="4" fillId="3" borderId="6" xfId="0" applyFont="1" applyFill="1" applyBorder="1" applyAlignment="1">
      <alignment horizontal="center" vertical="top" wrapText="1"/>
    </xf>
    <xf numFmtId="4" fontId="8" fillId="0" borderId="5" xfId="0" applyNumberFormat="1" applyFont="1" applyBorder="1" applyAlignment="1">
      <alignment vertical="top" wrapText="1"/>
    </xf>
    <xf numFmtId="43" fontId="4" fillId="0" borderId="5" xfId="1" applyFont="1" applyBorder="1" applyAlignment="1">
      <alignment vertical="top"/>
    </xf>
    <xf numFmtId="43" fontId="4" fillId="0" borderId="4" xfId="1" applyFont="1" applyFill="1" applyBorder="1" applyAlignment="1">
      <alignment vertical="top"/>
    </xf>
    <xf numFmtId="43" fontId="4" fillId="0" borderId="5" xfId="1" applyFont="1" applyFill="1" applyBorder="1" applyAlignment="1">
      <alignment vertical="top"/>
    </xf>
    <xf numFmtId="43" fontId="4" fillId="0" borderId="6" xfId="1" applyFont="1" applyBorder="1" applyAlignment="1">
      <alignment vertical="top"/>
    </xf>
    <xf numFmtId="0" fontId="4" fillId="2" borderId="4" xfId="0" applyFont="1" applyFill="1" applyBorder="1" applyAlignment="1">
      <alignment horizontal="center" vertical="center"/>
    </xf>
    <xf numFmtId="43" fontId="4" fillId="0" borderId="0" xfId="1" applyFont="1" applyAlignment="1">
      <alignment horizontal="center" vertical="top"/>
    </xf>
    <xf numFmtId="0" fontId="4" fillId="0" borderId="11" xfId="0" applyFont="1" applyBorder="1" applyAlignment="1">
      <alignment horizontal="left" wrapText="1"/>
    </xf>
    <xf numFmtId="0" fontId="4" fillId="0" borderId="3" xfId="0" applyFont="1" applyBorder="1" applyAlignment="1">
      <alignment horizontal="left" wrapText="1"/>
    </xf>
    <xf numFmtId="0" fontId="4" fillId="0" borderId="12" xfId="0" applyFont="1" applyBorder="1" applyAlignment="1">
      <alignment horizontal="left" wrapText="1"/>
    </xf>
    <xf numFmtId="0" fontId="5" fillId="0" borderId="11" xfId="0" applyFont="1" applyBorder="1" applyAlignment="1">
      <alignment horizontal="left" wrapText="1"/>
    </xf>
    <xf numFmtId="0" fontId="5" fillId="0" borderId="3" xfId="0" applyFont="1" applyBorder="1" applyAlignment="1">
      <alignment horizontal="left" wrapText="1"/>
    </xf>
    <xf numFmtId="167" fontId="10" fillId="0" borderId="0" xfId="0" applyNumberFormat="1" applyFont="1" applyAlignment="1">
      <alignment horizontal="center"/>
    </xf>
    <xf numFmtId="167" fontId="23" fillId="0" borderId="0" xfId="0" applyNumberFormat="1" applyFont="1" applyAlignment="1">
      <alignment horizont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3" borderId="4" xfId="0" applyFont="1" applyFill="1" applyBorder="1" applyAlignment="1">
      <alignment vertical="top" wrapText="1"/>
    </xf>
    <xf numFmtId="4" fontId="0" fillId="0" borderId="0" xfId="0" applyNumberFormat="1" applyAlignment="1">
      <alignment horizontal="center" vertical="center"/>
    </xf>
    <xf numFmtId="0" fontId="0" fillId="0" borderId="6" xfId="0" applyBorder="1"/>
    <xf numFmtId="0" fontId="2" fillId="0" borderId="4" xfId="0" applyFont="1" applyBorder="1"/>
    <xf numFmtId="0" fontId="0" fillId="0" borderId="6" xfId="0" applyBorder="1" applyAlignment="1">
      <alignment horizontal="center"/>
    </xf>
    <xf numFmtId="0" fontId="0" fillId="0" borderId="4" xfId="0" applyBorder="1"/>
    <xf numFmtId="4" fontId="8" fillId="0" borderId="4" xfId="0" applyNumberFormat="1" applyFont="1" applyBorder="1" applyAlignment="1">
      <alignment horizontal="center" vertical="top"/>
    </xf>
    <xf numFmtId="4" fontId="4" fillId="0" borderId="5" xfId="0" applyNumberFormat="1" applyFont="1" applyBorder="1" applyAlignment="1">
      <alignment horizontal="center" vertical="top" wrapText="1"/>
    </xf>
    <xf numFmtId="4" fontId="8" fillId="0" borderId="4" xfId="0" applyNumberFormat="1" applyFont="1" applyBorder="1" applyAlignment="1">
      <alignment horizontal="center" vertical="top" wrapText="1"/>
    </xf>
    <xf numFmtId="4" fontId="8" fillId="0" borderId="5" xfId="0" applyNumberFormat="1" applyFont="1" applyBorder="1" applyAlignment="1">
      <alignment horizontal="center" vertical="top" wrapText="1"/>
    </xf>
    <xf numFmtId="4" fontId="8" fillId="0" borderId="6" xfId="0" applyNumberFormat="1" applyFont="1" applyBorder="1" applyAlignment="1">
      <alignment horizontal="center" vertical="top" wrapText="1"/>
    </xf>
    <xf numFmtId="0" fontId="22" fillId="0" borderId="5" xfId="0" applyFont="1" applyBorder="1" applyAlignment="1">
      <alignment horizontal="center" vertical="top" wrapText="1"/>
    </xf>
    <xf numFmtId="3" fontId="22" fillId="0" borderId="6" xfId="0" applyNumberFormat="1" applyFont="1" applyBorder="1" applyAlignment="1">
      <alignment horizontal="center" vertical="top" wrapText="1"/>
    </xf>
    <xf numFmtId="0" fontId="22" fillId="0" borderId="6" xfId="0" applyFont="1" applyBorder="1" applyAlignment="1">
      <alignment horizontal="center" vertical="top" wrapText="1"/>
    </xf>
    <xf numFmtId="4" fontId="22" fillId="0" borderId="5" xfId="0" applyNumberFormat="1" applyFont="1" applyBorder="1" applyAlignment="1">
      <alignment horizontal="center" vertical="top" wrapText="1"/>
    </xf>
    <xf numFmtId="4" fontId="4" fillId="0" borderId="5" xfId="0" applyNumberFormat="1" applyFont="1" applyBorder="1" applyAlignment="1">
      <alignment vertical="top" wrapText="1"/>
    </xf>
    <xf numFmtId="4" fontId="4" fillId="0" borderId="9" xfId="0" applyNumberFormat="1" applyFont="1" applyBorder="1" applyAlignment="1">
      <alignment horizontal="center" vertical="top"/>
    </xf>
    <xf numFmtId="43" fontId="22" fillId="0" borderId="5" xfId="1" applyFont="1" applyFill="1" applyBorder="1" applyAlignment="1">
      <alignment vertical="top"/>
    </xf>
    <xf numFmtId="4" fontId="22" fillId="0" borderId="5" xfId="0" applyNumberFormat="1" applyFont="1" applyBorder="1" applyAlignment="1">
      <alignment horizontal="center" vertical="top"/>
    </xf>
    <xf numFmtId="4" fontId="4" fillId="0" borderId="14" xfId="0" applyNumberFormat="1" applyFont="1" applyBorder="1" applyAlignment="1">
      <alignment horizontal="center" vertical="top"/>
    </xf>
    <xf numFmtId="3" fontId="22" fillId="0" borderId="5" xfId="0" applyNumberFormat="1" applyFont="1" applyBorder="1" applyAlignment="1">
      <alignment horizontal="center" vertical="center" wrapText="1"/>
    </xf>
    <xf numFmtId="165" fontId="22" fillId="0" borderId="6" xfId="0" applyNumberFormat="1" applyFont="1" applyBorder="1" applyAlignment="1">
      <alignment horizontal="center" vertical="top" wrapText="1"/>
    </xf>
    <xf numFmtId="167" fontId="0" fillId="0" borderId="0" xfId="0" applyNumberFormat="1"/>
    <xf numFmtId="0" fontId="4" fillId="3" borderId="5" xfId="0" applyFont="1" applyFill="1" applyBorder="1" applyAlignment="1">
      <alignment horizontal="center" vertical="top" wrapText="1"/>
    </xf>
    <xf numFmtId="0" fontId="4" fillId="3" borderId="5" xfId="0" applyFont="1" applyFill="1" applyBorder="1" applyAlignment="1">
      <alignment horizontal="left" vertical="top" wrapText="1"/>
    </xf>
    <xf numFmtId="4" fontId="4" fillId="0" borderId="6" xfId="0" applyNumberFormat="1" applyFont="1" applyBorder="1" applyAlignment="1">
      <alignment horizontal="center" vertical="top" wrapText="1"/>
    </xf>
    <xf numFmtId="0" fontId="4" fillId="0" borderId="15" xfId="0" applyFont="1" applyBorder="1" applyAlignment="1">
      <alignment horizontal="center" vertical="top" wrapText="1"/>
    </xf>
    <xf numFmtId="3" fontId="22" fillId="0" borderId="5" xfId="0" applyNumberFormat="1" applyFont="1" applyBorder="1" applyAlignment="1">
      <alignment horizontal="center" vertical="top" wrapText="1"/>
    </xf>
    <xf numFmtId="0" fontId="4" fillId="0" borderId="10" xfId="0" applyFont="1" applyBorder="1" applyAlignment="1">
      <alignment horizontal="left" vertical="top" wrapText="1"/>
    </xf>
    <xf numFmtId="4" fontId="22" fillId="0" borderId="6" xfId="0" applyNumberFormat="1" applyFont="1" applyBorder="1" applyAlignment="1">
      <alignment horizontal="center" vertical="top" wrapText="1"/>
    </xf>
    <xf numFmtId="4" fontId="4" fillId="0" borderId="9" xfId="0" applyNumberFormat="1" applyFont="1" applyBorder="1" applyAlignment="1">
      <alignment horizontal="center" vertical="top" wrapText="1"/>
    </xf>
    <xf numFmtId="4" fontId="22" fillId="0" borderId="11" xfId="0" applyNumberFormat="1" applyFont="1" applyBorder="1" applyAlignment="1">
      <alignment horizontal="center" vertical="top" wrapText="1"/>
    </xf>
    <xf numFmtId="0" fontId="4" fillId="0" borderId="8" xfId="0" applyFont="1" applyBorder="1" applyAlignment="1">
      <alignment vertical="top" wrapText="1"/>
    </xf>
    <xf numFmtId="3" fontId="4" fillId="0" borderId="5" xfId="0" applyNumberFormat="1" applyFont="1" applyBorder="1" applyAlignment="1">
      <alignment vertical="top" wrapText="1"/>
    </xf>
    <xf numFmtId="3" fontId="8" fillId="0" borderId="6" xfId="0" applyNumberFormat="1" applyFont="1" applyBorder="1" applyAlignment="1">
      <alignment horizontal="center" vertical="top" wrapText="1"/>
    </xf>
    <xf numFmtId="3" fontId="8" fillId="0" borderId="5" xfId="0" applyNumberFormat="1" applyFont="1" applyBorder="1" applyAlignment="1">
      <alignment horizontal="center" vertical="top" wrapText="1"/>
    </xf>
    <xf numFmtId="0" fontId="8" fillId="0" borderId="4" xfId="0" applyFont="1" applyBorder="1" applyAlignment="1">
      <alignment horizontal="center" vertical="top" wrapText="1"/>
    </xf>
    <xf numFmtId="0" fontId="8" fillId="0" borderId="6" xfId="0" applyFont="1" applyBorder="1" applyAlignment="1">
      <alignment horizontal="center" vertical="top" wrapText="1"/>
    </xf>
    <xf numFmtId="165" fontId="4" fillId="0" borderId="5" xfId="0" applyNumberFormat="1" applyFont="1" applyBorder="1" applyAlignment="1">
      <alignment horizontal="center" vertical="top" wrapText="1"/>
    </xf>
    <xf numFmtId="1" fontId="4" fillId="0" borderId="5" xfId="0" applyNumberFormat="1" applyFont="1" applyBorder="1" applyAlignment="1">
      <alignment horizontal="center" vertical="top" wrapText="1"/>
    </xf>
    <xf numFmtId="43" fontId="8" fillId="0" borderId="6" xfId="1" applyFont="1" applyFill="1" applyBorder="1" applyAlignment="1">
      <alignment vertical="top"/>
    </xf>
    <xf numFmtId="4" fontId="8" fillId="0" borderId="5" xfId="0" applyNumberFormat="1" applyFont="1" applyBorder="1" applyAlignment="1">
      <alignment horizontal="center" vertical="top"/>
    </xf>
    <xf numFmtId="4" fontId="4" fillId="0" borderId="4" xfId="0" applyNumberFormat="1" applyFont="1" applyBorder="1" applyAlignment="1">
      <alignment vertical="top" wrapText="1"/>
    </xf>
    <xf numFmtId="43" fontId="8" fillId="0" borderId="4" xfId="1" applyFont="1" applyFill="1" applyBorder="1" applyAlignment="1">
      <alignment vertical="top"/>
    </xf>
    <xf numFmtId="2" fontId="8" fillId="0" borderId="4" xfId="0" applyNumberFormat="1" applyFont="1" applyBorder="1" applyAlignment="1">
      <alignment horizontal="center" vertical="top"/>
    </xf>
    <xf numFmtId="49" fontId="22" fillId="0" borderId="5" xfId="0" applyNumberFormat="1" applyFont="1" applyBorder="1" applyAlignment="1">
      <alignment horizontal="center" vertical="top" wrapText="1"/>
    </xf>
    <xf numFmtId="0" fontId="0" fillId="0" borderId="5" xfId="0" applyBorder="1"/>
    <xf numFmtId="167" fontId="5" fillId="0" borderId="4" xfId="0" applyNumberFormat="1" applyFont="1" applyBorder="1" applyAlignment="1">
      <alignment horizontal="center" vertical="top"/>
    </xf>
    <xf numFmtId="167" fontId="5" fillId="0" borderId="6" xfId="0" applyNumberFormat="1" applyFont="1" applyBorder="1" applyAlignment="1">
      <alignment horizontal="center" vertical="top"/>
    </xf>
    <xf numFmtId="4" fontId="8" fillId="0" borderId="4" xfId="0" applyNumberFormat="1" applyFont="1" applyBorder="1" applyAlignment="1">
      <alignment horizontal="center" wrapText="1"/>
    </xf>
    <xf numFmtId="167" fontId="5" fillId="0" borderId="4" xfId="0" applyNumberFormat="1" applyFont="1" applyBorder="1" applyAlignment="1">
      <alignment horizontal="center"/>
    </xf>
    <xf numFmtId="167" fontId="5" fillId="0" borderId="6" xfId="0" applyNumberFormat="1" applyFont="1" applyBorder="1" applyAlignment="1">
      <alignment horizontal="center"/>
    </xf>
    <xf numFmtId="49" fontId="25" fillId="0" borderId="5" xfId="1" applyNumberFormat="1" applyFont="1" applyFill="1" applyBorder="1" applyAlignment="1">
      <alignment horizontal="right" vertical="top"/>
    </xf>
    <xf numFmtId="0" fontId="8" fillId="0" borderId="1" xfId="0" applyFont="1" applyBorder="1" applyAlignment="1">
      <alignment horizontal="center" vertical="top"/>
    </xf>
    <xf numFmtId="3"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top" wrapText="1"/>
    </xf>
    <xf numFmtId="165" fontId="22" fillId="0" borderId="5" xfId="0" applyNumberFormat="1" applyFont="1" applyBorder="1" applyAlignment="1">
      <alignment horizontal="center" vertical="top" wrapText="1"/>
    </xf>
    <xf numFmtId="165" fontId="4" fillId="0" borderId="4" xfId="0" applyNumberFormat="1" applyFont="1" applyBorder="1" applyAlignment="1">
      <alignment horizontal="center" vertical="center" wrapText="1"/>
    </xf>
    <xf numFmtId="0" fontId="8" fillId="0" borderId="5" xfId="0" applyFont="1" applyBorder="1" applyAlignment="1">
      <alignment horizontal="left" vertical="top" wrapText="1"/>
    </xf>
    <xf numFmtId="0" fontId="8" fillId="3" borderId="5" xfId="0" applyFont="1" applyFill="1" applyBorder="1" applyAlignment="1">
      <alignment horizontal="center" vertical="top" wrapText="1"/>
    </xf>
    <xf numFmtId="0" fontId="8" fillId="3" borderId="5" xfId="0" applyFont="1" applyFill="1" applyBorder="1" applyAlignment="1">
      <alignment horizontal="left" vertical="top" wrapText="1"/>
    </xf>
    <xf numFmtId="176" fontId="0" fillId="0" borderId="0" xfId="0" applyNumberFormat="1"/>
    <xf numFmtId="0" fontId="4" fillId="0" borderId="1" xfId="0" applyFont="1" applyBorder="1" applyAlignment="1">
      <alignment horizontal="center" vertical="top"/>
    </xf>
    <xf numFmtId="3" fontId="25" fillId="0" borderId="5" xfId="0" applyNumberFormat="1" applyFont="1" applyBorder="1" applyAlignment="1">
      <alignment horizontal="center" wrapText="1"/>
    </xf>
    <xf numFmtId="3" fontId="21" fillId="0" borderId="6" xfId="0" applyNumberFormat="1" applyFont="1" applyBorder="1" applyAlignment="1">
      <alignment horizontal="center" vertical="top" wrapText="1"/>
    </xf>
    <xf numFmtId="4" fontId="25" fillId="0" borderId="5" xfId="0" applyNumberFormat="1" applyFont="1" applyBorder="1" applyAlignment="1">
      <alignment horizontal="center" vertical="top" wrapText="1"/>
    </xf>
    <xf numFmtId="4" fontId="21" fillId="0" borderId="5" xfId="0" applyNumberFormat="1" applyFont="1" applyBorder="1" applyAlignment="1">
      <alignment horizontal="center" vertical="top" wrapText="1"/>
    </xf>
    <xf numFmtId="2" fontId="8" fillId="0" borderId="5" xfId="0" applyNumberFormat="1" applyFont="1" applyBorder="1" applyAlignment="1">
      <alignment horizontal="center" vertical="top"/>
    </xf>
    <xf numFmtId="0" fontId="25" fillId="0" borderId="6" xfId="0" applyFont="1" applyBorder="1" applyAlignment="1">
      <alignment horizontal="center" vertical="top" wrapText="1"/>
    </xf>
    <xf numFmtId="3" fontId="25"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5" fillId="0" borderId="11" xfId="0" applyFont="1" applyBorder="1" applyAlignment="1">
      <alignment horizontal="right"/>
    </xf>
    <xf numFmtId="0" fontId="5" fillId="0" borderId="3" xfId="0" applyFont="1" applyBorder="1" applyAlignment="1">
      <alignment horizontal="right"/>
    </xf>
    <xf numFmtId="0" fontId="0" fillId="0" borderId="9" xfId="0" applyBorder="1"/>
    <xf numFmtId="0" fontId="0" fillId="0" borderId="10" xfId="0" applyBorder="1"/>
    <xf numFmtId="0" fontId="5" fillId="0" borderId="11" xfId="0" applyFont="1" applyBorder="1" applyAlignment="1">
      <alignment horizontal="right" vertical="top"/>
    </xf>
    <xf numFmtId="0" fontId="5" fillId="0" borderId="3" xfId="0" applyFont="1" applyBorder="1" applyAlignment="1">
      <alignment horizontal="right" vertical="top"/>
    </xf>
    <xf numFmtId="43" fontId="5" fillId="0" borderId="4" xfId="0" applyNumberFormat="1" applyFont="1" applyBorder="1" applyAlignment="1">
      <alignment horizontal="center" vertical="top"/>
    </xf>
    <xf numFmtId="43" fontId="5" fillId="0" borderId="6" xfId="0" applyNumberFormat="1" applyFont="1" applyBorder="1" applyAlignment="1">
      <alignment horizontal="center" vertical="top"/>
    </xf>
    <xf numFmtId="167" fontId="5" fillId="0" borderId="3" xfId="0" applyNumberFormat="1" applyFont="1" applyBorder="1" applyAlignment="1">
      <alignment horizontal="center" vertical="top"/>
    </xf>
    <xf numFmtId="43" fontId="5" fillId="0" borderId="3" xfId="0" applyNumberFormat="1" applyFont="1" applyBorder="1" applyAlignment="1">
      <alignment horizontal="center" vertical="top"/>
    </xf>
    <xf numFmtId="0" fontId="21" fillId="0" borderId="5" xfId="0" applyFont="1" applyBorder="1" applyAlignment="1">
      <alignment horizontal="center" vertical="top" wrapText="1"/>
    </xf>
    <xf numFmtId="3" fontId="21" fillId="0" borderId="5"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3" fontId="8" fillId="0" borderId="7" xfId="0" applyNumberFormat="1" applyFont="1" applyBorder="1" applyAlignment="1">
      <alignment horizontal="center" vertical="top" wrapText="1"/>
    </xf>
    <xf numFmtId="177" fontId="0" fillId="0" borderId="0" xfId="0" applyNumberFormat="1"/>
    <xf numFmtId="43" fontId="4" fillId="0" borderId="5" xfId="1" applyFont="1" applyFill="1" applyBorder="1" applyAlignment="1">
      <alignment horizontal="center" vertical="top"/>
    </xf>
    <xf numFmtId="0" fontId="4" fillId="0" borderId="4" xfId="0" applyFont="1" applyBorder="1" applyAlignment="1">
      <alignment vertical="top" wrapText="1"/>
    </xf>
    <xf numFmtId="3" fontId="10" fillId="0" borderId="4" xfId="0" applyNumberFormat="1" applyFont="1" applyBorder="1" applyAlignment="1">
      <alignment horizontal="center" wrapText="1"/>
    </xf>
    <xf numFmtId="3" fontId="10" fillId="0" borderId="4"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167" fontId="26" fillId="0" borderId="6" xfId="0" applyNumberFormat="1" applyFont="1" applyBorder="1" applyAlignment="1">
      <alignment horizontal="center"/>
    </xf>
    <xf numFmtId="3" fontId="21" fillId="0" borderId="5" xfId="0" applyNumberFormat="1" applyFont="1" applyBorder="1" applyAlignment="1">
      <alignment horizontal="center" vertical="center" wrapText="1"/>
    </xf>
    <xf numFmtId="4" fontId="25" fillId="0" borderId="5" xfId="0" applyNumberFormat="1" applyFont="1" applyBorder="1" applyAlignment="1">
      <alignment horizontal="center" vertical="top"/>
    </xf>
    <xf numFmtId="3" fontId="25" fillId="0" borderId="5" xfId="0" applyNumberFormat="1" applyFont="1" applyBorder="1" applyAlignment="1">
      <alignment horizontal="center" vertical="top" wrapText="1"/>
    </xf>
    <xf numFmtId="43" fontId="25" fillId="0" borderId="5" xfId="1" applyFont="1" applyFill="1" applyBorder="1" applyAlignment="1">
      <alignment vertical="top"/>
    </xf>
    <xf numFmtId="0" fontId="25" fillId="0" borderId="5" xfId="0" applyFont="1" applyBorder="1" applyAlignment="1">
      <alignment horizontal="center" vertical="top" wrapText="1"/>
    </xf>
    <xf numFmtId="0" fontId="4" fillId="3" borderId="1" xfId="0" applyFont="1" applyFill="1" applyBorder="1" applyAlignment="1">
      <alignment horizontal="center" vertical="top" wrapText="1"/>
    </xf>
    <xf numFmtId="165" fontId="25" fillId="0" borderId="5" xfId="0" applyNumberFormat="1" applyFont="1" applyBorder="1" applyAlignment="1">
      <alignment horizontal="center" vertical="center" wrapText="1"/>
    </xf>
    <xf numFmtId="165" fontId="21" fillId="0" borderId="5" xfId="0" applyNumberFormat="1" applyFont="1" applyBorder="1" applyAlignment="1">
      <alignment horizontal="center" vertical="center" wrapText="1"/>
    </xf>
    <xf numFmtId="178" fontId="0" fillId="0" borderId="0" xfId="0" applyNumberFormat="1"/>
    <xf numFmtId="0" fontId="4" fillId="0" borderId="10" xfId="0" applyFont="1" applyBorder="1" applyAlignment="1">
      <alignment horizontal="center" vertical="top" wrapText="1"/>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49" fontId="4" fillId="0" borderId="12" xfId="0" applyNumberFormat="1" applyFont="1" applyBorder="1" applyAlignment="1">
      <alignment horizontal="center" vertical="top" wrapText="1"/>
    </xf>
    <xf numFmtId="0" fontId="4" fillId="0" borderId="10" xfId="0" applyFont="1" applyBorder="1" applyAlignment="1">
      <alignment horizontal="center" vertical="center"/>
    </xf>
    <xf numFmtId="0" fontId="4" fillId="0" borderId="4" xfId="0" applyFont="1" applyBorder="1" applyAlignment="1">
      <alignment horizontal="left" vertical="top"/>
    </xf>
    <xf numFmtId="0" fontId="4" fillId="0" borderId="4" xfId="0" applyFont="1" applyBorder="1" applyAlignment="1">
      <alignment horizontal="center" wrapText="1"/>
    </xf>
    <xf numFmtId="166" fontId="4" fillId="0" borderId="4" xfId="0" applyNumberFormat="1" applyFont="1" applyBorder="1" applyAlignment="1">
      <alignment horizontal="center" wrapText="1"/>
    </xf>
    <xf numFmtId="3" fontId="4" fillId="0" borderId="10" xfId="0" applyNumberFormat="1" applyFont="1" applyBorder="1" applyAlignment="1">
      <alignment horizontal="center" wrapText="1"/>
    </xf>
    <xf numFmtId="49" fontId="4" fillId="0" borderId="5" xfId="0" applyNumberFormat="1" applyFont="1" applyBorder="1" applyAlignment="1">
      <alignment horizontal="center" wrapText="1"/>
    </xf>
    <xf numFmtId="4" fontId="4" fillId="0" borderId="4" xfId="0" applyNumberFormat="1" applyFont="1" applyBorder="1" applyAlignment="1">
      <alignment horizontal="center" wrapText="1"/>
    </xf>
    <xf numFmtId="174" fontId="8" fillId="0" borderId="4" xfId="0" applyNumberFormat="1" applyFont="1" applyBorder="1" applyAlignment="1">
      <alignment horizontal="center" wrapText="1"/>
    </xf>
    <xf numFmtId="2" fontId="4" fillId="0" borderId="5" xfId="0" applyNumberFormat="1" applyFont="1" applyBorder="1" applyAlignment="1">
      <alignment horizontal="center" wrapText="1"/>
    </xf>
    <xf numFmtId="2" fontId="4" fillId="0" borderId="4" xfId="0" applyNumberFormat="1" applyFont="1" applyBorder="1" applyAlignment="1">
      <alignment horizontal="center" wrapText="1"/>
    </xf>
    <xf numFmtId="0" fontId="4" fillId="0" borderId="5" xfId="0" applyFont="1" applyBorder="1" applyAlignment="1">
      <alignment horizontal="center" wrapText="1"/>
    </xf>
    <xf numFmtId="166" fontId="4" fillId="0" borderId="5" xfId="0" applyNumberFormat="1" applyFont="1" applyBorder="1" applyAlignment="1">
      <alignment horizontal="center" wrapText="1"/>
    </xf>
    <xf numFmtId="0" fontId="4" fillId="0" borderId="4" xfId="0" applyFont="1" applyBorder="1" applyAlignment="1">
      <alignment horizontal="center"/>
    </xf>
    <xf numFmtId="0" fontId="4" fillId="0" borderId="10" xfId="0" applyFont="1" applyBorder="1" applyAlignment="1">
      <alignment horizontal="center"/>
    </xf>
    <xf numFmtId="3" fontId="4" fillId="0" borderId="10" xfId="0" applyNumberFormat="1" applyFont="1" applyBorder="1" applyAlignment="1">
      <alignment horizontal="center"/>
    </xf>
    <xf numFmtId="3" fontId="8" fillId="0" borderId="4" xfId="0" applyNumberFormat="1" applyFont="1" applyBorder="1" applyAlignment="1">
      <alignment horizontal="center" wrapText="1"/>
    </xf>
    <xf numFmtId="3" fontId="4" fillId="0" borderId="5" xfId="0" applyNumberFormat="1" applyFont="1" applyBorder="1" applyAlignment="1">
      <alignment horizontal="center" wrapText="1"/>
    </xf>
    <xf numFmtId="0" fontId="8" fillId="0" borderId="4" xfId="0" applyFont="1" applyBorder="1" applyAlignment="1">
      <alignment horizontal="center" wrapText="1"/>
    </xf>
    <xf numFmtId="0" fontId="4" fillId="0" borderId="10" xfId="0" applyFont="1" applyBorder="1" applyAlignment="1">
      <alignment horizontal="center" wrapText="1"/>
    </xf>
    <xf numFmtId="3" fontId="8" fillId="0" borderId="10" xfId="0" applyNumberFormat="1" applyFont="1" applyBorder="1" applyAlignment="1">
      <alignment horizontal="center" vertical="top" wrapText="1"/>
    </xf>
    <xf numFmtId="3" fontId="25" fillId="0" borderId="15" xfId="0" applyNumberFormat="1" applyFont="1" applyBorder="1" applyAlignment="1">
      <alignment horizontal="center" vertical="top" wrapText="1"/>
    </xf>
    <xf numFmtId="4" fontId="4" fillId="0" borderId="10" xfId="0" applyNumberFormat="1" applyFont="1" applyBorder="1" applyAlignment="1">
      <alignment horizontal="center" wrapText="1"/>
    </xf>
    <xf numFmtId="3" fontId="4" fillId="0" borderId="13" xfId="0" applyNumberFormat="1" applyFont="1" applyBorder="1" applyAlignment="1">
      <alignment horizontal="center"/>
    </xf>
    <xf numFmtId="165" fontId="4" fillId="0" borderId="10" xfId="0" applyNumberFormat="1" applyFont="1" applyBorder="1" applyAlignment="1">
      <alignment horizontal="center" wrapText="1"/>
    </xf>
    <xf numFmtId="4" fontId="4" fillId="0" borderId="10" xfId="0" applyNumberFormat="1" applyFont="1" applyBorder="1" applyAlignment="1">
      <alignment horizontal="center" vertical="center"/>
    </xf>
    <xf numFmtId="3" fontId="4" fillId="0" borderId="10" xfId="0" applyNumberFormat="1" applyFont="1" applyBorder="1" applyAlignment="1">
      <alignment horizontal="center" vertical="center"/>
    </xf>
    <xf numFmtId="165" fontId="4" fillId="0" borderId="10" xfId="0" applyNumberFormat="1" applyFont="1" applyBorder="1" applyAlignment="1">
      <alignment horizontal="center" vertical="center"/>
    </xf>
    <xf numFmtId="3" fontId="4" fillId="0" borderId="5" xfId="0" applyNumberFormat="1" applyFont="1" applyBorder="1" applyAlignment="1">
      <alignment horizontal="center" vertical="center"/>
    </xf>
    <xf numFmtId="3" fontId="4" fillId="0" borderId="15" xfId="0" applyNumberFormat="1" applyFont="1" applyBorder="1" applyAlignment="1">
      <alignment horizontal="center" vertical="center"/>
    </xf>
    <xf numFmtId="165" fontId="22" fillId="0" borderId="5" xfId="0" applyNumberFormat="1" applyFont="1" applyBorder="1" applyAlignment="1">
      <alignment horizontal="center" vertical="center"/>
    </xf>
    <xf numFmtId="3" fontId="22" fillId="0" borderId="15" xfId="0" applyNumberFormat="1" applyFont="1" applyBorder="1" applyAlignment="1">
      <alignment horizontal="center" wrapText="1"/>
    </xf>
    <xf numFmtId="1" fontId="4" fillId="0" borderId="10" xfId="0" applyNumberFormat="1" applyFont="1" applyBorder="1" applyAlignment="1">
      <alignment horizontal="center" vertical="top" wrapText="1"/>
    </xf>
    <xf numFmtId="1" fontId="21" fillId="0" borderId="15" xfId="0" applyNumberFormat="1" applyFont="1" applyBorder="1" applyAlignment="1">
      <alignment horizontal="center" vertical="top" wrapText="1"/>
    </xf>
    <xf numFmtId="0" fontId="8" fillId="0" borderId="5" xfId="0" applyFont="1" applyBorder="1" applyAlignment="1">
      <alignment horizontal="center" vertical="top" wrapText="1"/>
    </xf>
    <xf numFmtId="1" fontId="4" fillId="0" borderId="1" xfId="0" applyNumberFormat="1" applyFont="1" applyBorder="1" applyAlignment="1">
      <alignment horizontal="center" vertical="top" wrapText="1"/>
    </xf>
    <xf numFmtId="4" fontId="8" fillId="0" borderId="6" xfId="0" applyNumberFormat="1" applyFont="1" applyBorder="1" applyAlignment="1">
      <alignment vertical="top"/>
    </xf>
    <xf numFmtId="2" fontId="4" fillId="0" borderId="0" xfId="0" applyNumberFormat="1" applyFont="1" applyAlignment="1">
      <alignment horizontal="center"/>
    </xf>
    <xf numFmtId="0" fontId="10" fillId="0" borderId="4" xfId="0" applyFont="1" applyBorder="1" applyAlignment="1">
      <alignment horizontal="left" vertical="top" wrapText="1"/>
    </xf>
    <xf numFmtId="4" fontId="8" fillId="0" borderId="6" xfId="0" applyNumberFormat="1" applyFont="1" applyBorder="1" applyAlignment="1">
      <alignment vertical="top" wrapText="1"/>
    </xf>
    <xf numFmtId="175" fontId="4" fillId="0" borderId="1" xfId="0" applyNumberFormat="1" applyFont="1" applyBorder="1" applyAlignment="1">
      <alignment horizontal="center" vertical="top" wrapText="1"/>
    </xf>
    <xf numFmtId="165" fontId="4" fillId="0" borderId="4" xfId="0" applyNumberFormat="1" applyFont="1" applyBorder="1" applyAlignment="1">
      <alignment horizontal="center" vertical="top" wrapText="1"/>
    </xf>
    <xf numFmtId="3" fontId="4" fillId="0" borderId="0" xfId="0" applyNumberFormat="1" applyFont="1" applyAlignment="1">
      <alignment horizontal="center" vertical="center"/>
    </xf>
    <xf numFmtId="0" fontId="15" fillId="0" borderId="4" xfId="0" applyFont="1" applyBorder="1" applyAlignment="1">
      <alignment horizontal="center" vertical="top"/>
    </xf>
    <xf numFmtId="2" fontId="25" fillId="0" borderId="5" xfId="0" applyNumberFormat="1" applyFont="1" applyBorder="1" applyAlignment="1">
      <alignment horizontal="center" vertical="top" wrapText="1"/>
    </xf>
    <xf numFmtId="49" fontId="25" fillId="0" borderId="5" xfId="0" applyNumberFormat="1" applyFont="1" applyBorder="1" applyAlignment="1">
      <alignment horizontal="center" vertical="top" wrapText="1"/>
    </xf>
    <xf numFmtId="4" fontId="4" fillId="0" borderId="5"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4" fontId="25" fillId="0" borderId="5" xfId="1" applyNumberFormat="1" applyFont="1" applyFill="1" applyBorder="1" applyAlignment="1">
      <alignment horizontal="center" vertical="top"/>
    </xf>
    <xf numFmtId="3" fontId="25" fillId="0" borderId="6" xfId="0" applyNumberFormat="1" applyFont="1" applyBorder="1" applyAlignment="1">
      <alignment horizontal="center" vertical="top"/>
    </xf>
    <xf numFmtId="3" fontId="25" fillId="0" borderId="5" xfId="0" applyNumberFormat="1" applyFont="1" applyBorder="1" applyAlignment="1">
      <alignment horizontal="center" vertical="top"/>
    </xf>
    <xf numFmtId="167" fontId="4" fillId="0" borderId="4" xfId="1" applyNumberFormat="1" applyFont="1" applyFill="1" applyBorder="1" applyAlignment="1">
      <alignment horizontal="center" vertical="top"/>
    </xf>
    <xf numFmtId="167" fontId="23" fillId="0" borderId="6" xfId="0" applyNumberFormat="1" applyFont="1" applyBorder="1" applyAlignment="1">
      <alignment horizontal="center" vertical="top"/>
    </xf>
    <xf numFmtId="43" fontId="23" fillId="0" borderId="6" xfId="0" applyNumberFormat="1" applyFont="1" applyBorder="1" applyAlignment="1">
      <alignment horizontal="center" vertical="top"/>
    </xf>
    <xf numFmtId="4" fontId="22" fillId="0" borderId="5" xfId="0" applyNumberFormat="1" applyFont="1" applyBorder="1" applyAlignment="1">
      <alignment vertical="top" wrapText="1"/>
    </xf>
    <xf numFmtId="4" fontId="22" fillId="0" borderId="6" xfId="0" applyNumberFormat="1" applyFont="1" applyBorder="1" applyAlignment="1">
      <alignment vertical="top" wrapText="1"/>
    </xf>
    <xf numFmtId="1" fontId="4" fillId="0" borderId="4" xfId="0" applyNumberFormat="1" applyFont="1" applyBorder="1" applyAlignment="1">
      <alignment horizontal="center" vertical="top" wrapText="1"/>
    </xf>
    <xf numFmtId="0" fontId="4" fillId="0" borderId="5" xfId="0" applyFont="1" applyBorder="1" applyAlignment="1">
      <alignment horizontal="center" vertical="center"/>
    </xf>
    <xf numFmtId="0" fontId="4" fillId="0" borderId="14" xfId="0" applyFont="1" applyBorder="1" applyAlignment="1">
      <alignment horizontal="center" vertical="center" wrapText="1"/>
    </xf>
    <xf numFmtId="174" fontId="25" fillId="0" borderId="5" xfId="0" applyNumberFormat="1" applyFont="1" applyBorder="1" applyAlignment="1">
      <alignment horizontal="center" vertical="center" wrapText="1"/>
    </xf>
    <xf numFmtId="174" fontId="21" fillId="0" borderId="5" xfId="0" applyNumberFormat="1" applyFont="1" applyBorder="1" applyAlignment="1">
      <alignment horizontal="center" vertical="center" wrapText="1"/>
    </xf>
    <xf numFmtId="174" fontId="4" fillId="0" borderId="4" xfId="0" applyNumberFormat="1" applyFont="1" applyBorder="1" applyAlignment="1">
      <alignment horizontal="center" vertical="center" wrapText="1"/>
    </xf>
    <xf numFmtId="0" fontId="21" fillId="0" borderId="0" xfId="0" applyFont="1" applyAlignment="1">
      <alignment horizontal="center" vertical="top"/>
    </xf>
    <xf numFmtId="4" fontId="21" fillId="0" borderId="6" xfId="0" applyNumberFormat="1" applyFont="1" applyBorder="1" applyAlignment="1">
      <alignment horizontal="center" vertical="top" wrapText="1"/>
    </xf>
    <xf numFmtId="2" fontId="25" fillId="0" borderId="5" xfId="0" applyNumberFormat="1" applyFont="1" applyBorder="1" applyAlignment="1">
      <alignment horizontal="center" vertical="top"/>
    </xf>
    <xf numFmtId="0" fontId="4" fillId="0" borderId="5" xfId="0" applyFont="1" applyBorder="1" applyAlignment="1">
      <alignment vertical="top" wrapText="1"/>
    </xf>
    <xf numFmtId="174" fontId="21" fillId="0" borderId="6" xfId="0" applyNumberFormat="1" applyFont="1" applyBorder="1" applyAlignment="1">
      <alignment horizontal="center" vertical="top" wrapText="1"/>
    </xf>
    <xf numFmtId="174" fontId="21" fillId="0" borderId="5" xfId="0" applyNumberFormat="1" applyFont="1" applyBorder="1" applyAlignment="1">
      <alignment horizontal="center" vertical="top" wrapText="1"/>
    </xf>
    <xf numFmtId="167" fontId="10" fillId="0" borderId="9" xfId="0" applyNumberFormat="1" applyFont="1" applyBorder="1" applyAlignment="1">
      <alignment horizontal="center"/>
    </xf>
    <xf numFmtId="167" fontId="23" fillId="0" borderId="11" xfId="0" applyNumberFormat="1" applyFont="1" applyBorder="1" applyAlignment="1">
      <alignment horizontal="center"/>
    </xf>
    <xf numFmtId="167" fontId="10" fillId="0" borderId="11" xfId="0" applyNumberFormat="1" applyFont="1" applyBorder="1" applyAlignment="1">
      <alignment horizontal="center"/>
    </xf>
    <xf numFmtId="174" fontId="25" fillId="0" borderId="5" xfId="0" applyNumberFormat="1" applyFont="1" applyBorder="1" applyAlignment="1">
      <alignment horizontal="center" wrapText="1"/>
    </xf>
    <xf numFmtId="3" fontId="21" fillId="0" borderId="15" xfId="0" applyNumberFormat="1" applyFont="1" applyBorder="1" applyAlignment="1">
      <alignment horizontal="center" vertical="center"/>
    </xf>
    <xf numFmtId="0" fontId="8" fillId="0" borderId="1" xfId="0" applyFont="1" applyBorder="1" applyAlignment="1">
      <alignment vertical="top" wrapText="1"/>
    </xf>
    <xf numFmtId="4" fontId="4" fillId="0" borderId="6" xfId="0" applyNumberFormat="1" applyFont="1" applyBorder="1" applyAlignment="1">
      <alignment vertical="top" wrapText="1"/>
    </xf>
    <xf numFmtId="49" fontId="25" fillId="0" borderId="5" xfId="0" applyNumberFormat="1" applyFont="1" applyBorder="1" applyAlignment="1">
      <alignment horizontal="center" vertical="top"/>
    </xf>
    <xf numFmtId="4" fontId="5" fillId="0" borderId="4" xfId="0" applyNumberFormat="1" applyFont="1" applyBorder="1" applyAlignment="1">
      <alignment horizontal="center" vertical="top" wrapText="1"/>
    </xf>
    <xf numFmtId="4" fontId="23" fillId="0" borderId="5" xfId="0" applyNumberFormat="1" applyFont="1" applyBorder="1" applyAlignment="1">
      <alignment horizontal="center" vertical="top" wrapText="1"/>
    </xf>
    <xf numFmtId="0" fontId="0" fillId="0" borderId="5" xfId="0" applyBorder="1" applyAlignment="1">
      <alignment horizontal="center"/>
    </xf>
    <xf numFmtId="3" fontId="4" fillId="0" borderId="4" xfId="0" applyNumberFormat="1" applyFont="1" applyBorder="1" applyAlignment="1">
      <alignment horizontal="center"/>
    </xf>
    <xf numFmtId="2" fontId="8" fillId="0" borderId="5"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167" fontId="24" fillId="0" borderId="6" xfId="0" applyNumberFormat="1" applyFont="1" applyBorder="1" applyAlignment="1">
      <alignment horizontal="center"/>
    </xf>
    <xf numFmtId="167" fontId="10" fillId="0" borderId="6" xfId="0" applyNumberFormat="1" applyFont="1" applyBorder="1" applyAlignment="1">
      <alignment horizontal="center"/>
    </xf>
    <xf numFmtId="167" fontId="23" fillId="0" borderId="6" xfId="0" applyNumberFormat="1" applyFont="1" applyBorder="1" applyAlignment="1">
      <alignment horizontal="center"/>
    </xf>
    <xf numFmtId="174" fontId="8" fillId="0" borderId="4" xfId="0" applyNumberFormat="1" applyFont="1" applyBorder="1" applyAlignment="1">
      <alignment horizontal="center" vertical="center" wrapText="1"/>
    </xf>
    <xf numFmtId="173" fontId="8" fillId="0" borderId="4" xfId="0" applyNumberFormat="1" applyFont="1" applyBorder="1" applyAlignment="1">
      <alignment horizontal="center" vertical="top"/>
    </xf>
    <xf numFmtId="174" fontId="25" fillId="0" borderId="5" xfId="0" applyNumberFormat="1" applyFont="1" applyBorder="1" applyAlignment="1">
      <alignment horizontal="center" vertical="top" wrapText="1"/>
    </xf>
    <xf numFmtId="179" fontId="0" fillId="0" borderId="0" xfId="3" applyNumberFormat="1" applyFont="1"/>
    <xf numFmtId="4" fontId="8" fillId="0" borderId="6" xfId="0" applyNumberFormat="1" applyFont="1" applyBorder="1" applyAlignment="1">
      <alignment horizontal="center" vertical="top"/>
    </xf>
    <xf numFmtId="4" fontId="4" fillId="0" borderId="1" xfId="0" applyNumberFormat="1" applyFont="1" applyBorder="1" applyAlignment="1">
      <alignment horizontal="center" vertical="top"/>
    </xf>
    <xf numFmtId="4" fontId="5" fillId="0" borderId="4" xfId="0" applyNumberFormat="1" applyFont="1" applyBorder="1" applyAlignment="1">
      <alignment horizontal="center" vertical="top"/>
    </xf>
    <xf numFmtId="0" fontId="4" fillId="0" borderId="1" xfId="2" applyFont="1" applyFill="1" applyBorder="1" applyAlignment="1">
      <alignment horizontal="left" vertical="top" wrapText="1"/>
    </xf>
    <xf numFmtId="0" fontId="4" fillId="0" borderId="4" xfId="2" applyFont="1" applyFill="1" applyBorder="1" applyAlignment="1">
      <alignment horizontal="left" vertical="top" wrapText="1"/>
    </xf>
    <xf numFmtId="4" fontId="25" fillId="0" borderId="6" xfId="0" applyNumberFormat="1" applyFont="1" applyBorder="1" applyAlignment="1">
      <alignment horizontal="center" vertical="top"/>
    </xf>
    <xf numFmtId="0" fontId="4" fillId="0" borderId="1" xfId="0" applyFont="1" applyBorder="1" applyAlignment="1">
      <alignment horizontal="left" vertical="center" wrapText="1"/>
    </xf>
    <xf numFmtId="4" fontId="22" fillId="0" borderId="6" xfId="0" applyNumberFormat="1" applyFont="1" applyBorder="1" applyAlignment="1">
      <alignment horizontal="center" vertical="top"/>
    </xf>
    <xf numFmtId="4" fontId="8" fillId="0" borderId="5" xfId="0" applyNumberFormat="1" applyFont="1" applyBorder="1" applyAlignment="1">
      <alignment vertical="top"/>
    </xf>
    <xf numFmtId="4" fontId="4" fillId="0" borderId="5" xfId="0" applyNumberFormat="1" applyFont="1" applyBorder="1" applyAlignment="1">
      <alignment vertical="top"/>
    </xf>
    <xf numFmtId="4" fontId="4" fillId="0" borderId="6" xfId="0" applyNumberFormat="1" applyFont="1" applyBorder="1" applyAlignment="1">
      <alignment vertical="top"/>
    </xf>
    <xf numFmtId="167" fontId="5" fillId="0" borderId="13" xfId="0" applyNumberFormat="1" applyFont="1" applyBorder="1" applyAlignment="1">
      <alignment horizontal="center" vertical="top"/>
    </xf>
    <xf numFmtId="43" fontId="5" fillId="0" borderId="13" xfId="0" applyNumberFormat="1" applyFont="1" applyBorder="1" applyAlignment="1">
      <alignment horizontal="center" vertical="top"/>
    </xf>
    <xf numFmtId="49" fontId="22" fillId="0" borderId="5" xfId="0" applyNumberFormat="1" applyFont="1" applyBorder="1" applyAlignment="1">
      <alignment horizontal="right" vertical="top" wrapText="1"/>
    </xf>
    <xf numFmtId="43" fontId="5" fillId="0" borderId="4" xfId="0" applyNumberFormat="1" applyFont="1" applyBorder="1"/>
    <xf numFmtId="167" fontId="5" fillId="0" borderId="4" xfId="0" applyNumberFormat="1" applyFont="1" applyBorder="1"/>
    <xf numFmtId="43" fontId="24" fillId="0" borderId="6" xfId="0" applyNumberFormat="1" applyFont="1" applyBorder="1"/>
    <xf numFmtId="167" fontId="5" fillId="0" borderId="6" xfId="0" applyNumberFormat="1" applyFont="1" applyBorder="1"/>
    <xf numFmtId="43" fontId="5" fillId="0" borderId="1" xfId="0" applyNumberFormat="1" applyFont="1" applyBorder="1"/>
    <xf numFmtId="167" fontId="5" fillId="0" borderId="1" xfId="0" applyNumberFormat="1" applyFont="1" applyBorder="1" applyAlignment="1">
      <alignment horizontal="center" vertical="top"/>
    </xf>
    <xf numFmtId="4" fontId="10" fillId="0" borderId="4" xfId="0" applyNumberFormat="1" applyFont="1" applyBorder="1" applyAlignment="1">
      <alignment horizontal="center" vertical="top" wrapText="1"/>
    </xf>
    <xf numFmtId="167" fontId="10" fillId="0" borderId="4" xfId="0" applyNumberFormat="1" applyFont="1" applyBorder="1" applyAlignment="1">
      <alignment horizontal="center"/>
    </xf>
    <xf numFmtId="49" fontId="5" fillId="5" borderId="15" xfId="0" applyNumberFormat="1" applyFont="1" applyFill="1" applyBorder="1" applyAlignment="1">
      <alignment horizontal="center" vertical="top" wrapText="1"/>
    </xf>
    <xf numFmtId="49" fontId="5" fillId="5" borderId="5" xfId="0" applyNumberFormat="1" applyFont="1" applyFill="1" applyBorder="1" applyAlignment="1">
      <alignment horizontal="center" vertical="top" wrapText="1"/>
    </xf>
    <xf numFmtId="0" fontId="5" fillId="5" borderId="5" xfId="0" applyFont="1" applyFill="1" applyBorder="1" applyAlignment="1">
      <alignment horizontal="left" vertical="top" wrapText="1"/>
    </xf>
    <xf numFmtId="180" fontId="0" fillId="0" borderId="0" xfId="0" applyNumberFormat="1"/>
    <xf numFmtId="181" fontId="0" fillId="0" borderId="0" xfId="0" applyNumberFormat="1"/>
    <xf numFmtId="49" fontId="4" fillId="0" borderId="5" xfId="0" applyNumberFormat="1" applyFont="1" applyBorder="1" applyAlignment="1">
      <alignment vertical="top" wrapText="1"/>
    </xf>
    <xf numFmtId="1" fontId="5" fillId="5" borderId="15" xfId="0" applyNumberFormat="1" applyFont="1" applyFill="1" applyBorder="1" applyAlignment="1">
      <alignment horizontal="center" vertical="top" wrapText="1"/>
    </xf>
    <xf numFmtId="49" fontId="28" fillId="0" borderId="14" xfId="0" applyNumberFormat="1" applyFont="1" applyBorder="1" applyAlignment="1">
      <alignment vertical="top" wrapText="1"/>
    </xf>
    <xf numFmtId="49" fontId="28" fillId="0" borderId="0" xfId="0" applyNumberFormat="1" applyFont="1" applyAlignment="1">
      <alignment vertical="top" wrapText="1"/>
    </xf>
    <xf numFmtId="4" fontId="8" fillId="5" borderId="5" xfId="0" applyNumberFormat="1" applyFont="1" applyFill="1" applyBorder="1" applyAlignment="1">
      <alignment horizontal="center" vertical="top" wrapText="1"/>
    </xf>
    <xf numFmtId="0" fontId="8" fillId="5" borderId="4" xfId="0" applyFont="1" applyFill="1" applyBorder="1" applyAlignment="1">
      <alignment vertical="top" wrapText="1"/>
    </xf>
    <xf numFmtId="0" fontId="8" fillId="5" borderId="4"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5" xfId="0" applyFont="1" applyFill="1" applyBorder="1" applyAlignment="1">
      <alignment vertical="top" wrapText="1"/>
    </xf>
    <xf numFmtId="4" fontId="8" fillId="5" borderId="4" xfId="0" applyNumberFormat="1" applyFont="1" applyFill="1" applyBorder="1" applyAlignment="1">
      <alignment horizontal="center" vertical="top" wrapText="1"/>
    </xf>
    <xf numFmtId="3" fontId="8" fillId="5" borderId="4" xfId="0" applyNumberFormat="1" applyFont="1" applyFill="1" applyBorder="1" applyAlignment="1">
      <alignment horizontal="center" vertical="center" wrapText="1"/>
    </xf>
    <xf numFmtId="3" fontId="8" fillId="5" borderId="14" xfId="0" applyNumberFormat="1" applyFont="1" applyFill="1" applyBorder="1" applyAlignment="1">
      <alignment horizontal="center" vertical="center" wrapText="1"/>
    </xf>
    <xf numFmtId="0" fontId="8" fillId="5" borderId="0" xfId="0" applyFont="1" applyFill="1" applyAlignment="1">
      <alignment horizontal="center" vertical="center"/>
    </xf>
    <xf numFmtId="0" fontId="8" fillId="5" borderId="15" xfId="0" applyFont="1" applyFill="1" applyBorder="1" applyAlignment="1">
      <alignment horizontal="center" vertical="center"/>
    </xf>
    <xf numFmtId="3" fontId="25" fillId="5" borderId="5" xfId="0" applyNumberFormat="1" applyFont="1" applyFill="1" applyBorder="1" applyAlignment="1">
      <alignment horizontal="center" vertical="center" wrapText="1"/>
    </xf>
    <xf numFmtId="49" fontId="8" fillId="5" borderId="6" xfId="0" applyNumberFormat="1" applyFont="1" applyFill="1" applyBorder="1" applyAlignment="1">
      <alignment horizontal="center" vertical="top" wrapText="1"/>
    </xf>
    <xf numFmtId="0" fontId="1" fillId="0" borderId="0" xfId="0" applyFont="1"/>
    <xf numFmtId="0" fontId="1" fillId="0" borderId="5" xfId="0" applyFont="1" applyBorder="1"/>
    <xf numFmtId="3" fontId="5" fillId="0" borderId="4" xfId="0" applyNumberFormat="1" applyFont="1" applyBorder="1" applyAlignment="1">
      <alignment horizontal="center" vertical="center" wrapText="1"/>
    </xf>
    <xf numFmtId="0" fontId="8" fillId="5" borderId="1" xfId="0" applyFont="1" applyFill="1" applyBorder="1" applyAlignment="1">
      <alignment vertical="top" wrapText="1"/>
    </xf>
    <xf numFmtId="49" fontId="5" fillId="5" borderId="6" xfId="0" applyNumberFormat="1" applyFont="1" applyFill="1" applyBorder="1" applyAlignment="1">
      <alignment horizontal="center" vertical="top" wrapText="1"/>
    </xf>
    <xf numFmtId="49" fontId="5" fillId="5" borderId="12" xfId="0" applyNumberFormat="1" applyFont="1" applyFill="1" applyBorder="1" applyAlignment="1">
      <alignment horizontal="center" vertical="top" wrapText="1"/>
    </xf>
    <xf numFmtId="49" fontId="5" fillId="5" borderId="4" xfId="0" applyNumberFormat="1" applyFont="1" applyFill="1" applyBorder="1" applyAlignment="1">
      <alignment horizontal="center" vertical="top" wrapText="1"/>
    </xf>
    <xf numFmtId="49" fontId="5" fillId="5" borderId="10" xfId="0" applyNumberFormat="1" applyFont="1" applyFill="1" applyBorder="1" applyAlignment="1">
      <alignment horizontal="center" vertical="top" wrapText="1"/>
    </xf>
    <xf numFmtId="167" fontId="10" fillId="0" borderId="6" xfId="1" applyNumberFormat="1" applyFont="1" applyFill="1" applyBorder="1" applyAlignment="1">
      <alignment horizontal="center" vertical="center"/>
    </xf>
    <xf numFmtId="0" fontId="8" fillId="5" borderId="2" xfId="0" applyFont="1" applyFill="1" applyBorder="1" applyAlignment="1">
      <alignment vertical="top" wrapText="1"/>
    </xf>
    <xf numFmtId="0" fontId="8" fillId="5" borderId="15" xfId="0" applyFont="1" applyFill="1" applyBorder="1" applyAlignment="1">
      <alignment horizontal="center" vertical="top"/>
    </xf>
    <xf numFmtId="0" fontId="10" fillId="5" borderId="1" xfId="0" applyFont="1" applyFill="1" applyBorder="1" applyAlignment="1">
      <alignment horizontal="center" vertical="top" wrapText="1"/>
    </xf>
    <xf numFmtId="3" fontId="5" fillId="5" borderId="10" xfId="0" applyNumberFormat="1" applyFont="1" applyFill="1" applyBorder="1" applyAlignment="1">
      <alignment horizontal="center" vertical="top" wrapText="1"/>
    </xf>
    <xf numFmtId="0" fontId="8" fillId="5" borderId="1" xfId="0" applyFont="1" applyFill="1" applyBorder="1" applyAlignment="1">
      <alignment horizontal="center" vertical="top" wrapText="1"/>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4" fontId="10" fillId="5" borderId="6" xfId="0" applyNumberFormat="1" applyFont="1" applyFill="1" applyBorder="1" applyAlignment="1">
      <alignment horizontal="center" vertical="top"/>
    </xf>
    <xf numFmtId="4" fontId="10" fillId="0" borderId="5" xfId="0" applyNumberFormat="1" applyFont="1" applyBorder="1" applyAlignment="1">
      <alignment horizontal="center" vertical="top" wrapText="1"/>
    </xf>
    <xf numFmtId="4" fontId="10" fillId="5" borderId="1" xfId="0" applyNumberFormat="1" applyFont="1" applyFill="1" applyBorder="1" applyAlignment="1">
      <alignment horizontal="center" vertical="top" wrapText="1"/>
    </xf>
    <xf numFmtId="4" fontId="10" fillId="5" borderId="4" xfId="0" applyNumberFormat="1" applyFont="1" applyFill="1" applyBorder="1" applyAlignment="1">
      <alignment horizontal="center"/>
    </xf>
    <xf numFmtId="4" fontId="4" fillId="5" borderId="4" xfId="0" applyNumberFormat="1" applyFont="1" applyFill="1" applyBorder="1" applyAlignment="1">
      <alignment horizontal="center" vertical="top"/>
    </xf>
    <xf numFmtId="2" fontId="4" fillId="5" borderId="5" xfId="0" applyNumberFormat="1" applyFont="1" applyFill="1" applyBorder="1" applyAlignment="1">
      <alignment horizontal="center" vertical="top" wrapText="1"/>
    </xf>
    <xf numFmtId="2" fontId="4" fillId="5" borderId="15" xfId="0" applyNumberFormat="1" applyFont="1" applyFill="1" applyBorder="1" applyAlignment="1">
      <alignment horizontal="center" vertical="top" wrapText="1"/>
    </xf>
    <xf numFmtId="0" fontId="4" fillId="5" borderId="5" xfId="0" applyFont="1" applyFill="1" applyBorder="1" applyAlignment="1">
      <alignment horizontal="left" vertical="top"/>
    </xf>
    <xf numFmtId="49" fontId="4" fillId="5" borderId="5" xfId="0" applyNumberFormat="1" applyFont="1" applyFill="1" applyBorder="1" applyAlignment="1">
      <alignment horizontal="center" vertical="top" wrapText="1"/>
    </xf>
    <xf numFmtId="49" fontId="4" fillId="5" borderId="15" xfId="0" applyNumberFormat="1" applyFont="1" applyFill="1" applyBorder="1" applyAlignment="1">
      <alignment horizontal="center" vertical="top" wrapText="1"/>
    </xf>
    <xf numFmtId="0" fontId="4" fillId="5" borderId="15" xfId="2" applyFont="1" applyFill="1" applyBorder="1" applyAlignment="1">
      <alignment horizontal="left" vertical="top" wrapText="1"/>
    </xf>
    <xf numFmtId="0" fontId="4" fillId="5" borderId="0" xfId="0" applyFont="1" applyFill="1" applyAlignment="1">
      <alignment vertical="top" wrapText="1"/>
    </xf>
    <xf numFmtId="4" fontId="8" fillId="5" borderId="5" xfId="0" applyNumberFormat="1" applyFont="1" applyFill="1" applyBorder="1" applyAlignment="1">
      <alignment horizontal="center" vertical="top"/>
    </xf>
    <xf numFmtId="4" fontId="4" fillId="5" borderId="5" xfId="0" applyNumberFormat="1" applyFont="1" applyFill="1" applyBorder="1" applyAlignment="1">
      <alignment horizontal="center" vertical="top"/>
    </xf>
    <xf numFmtId="0" fontId="4" fillId="5" borderId="1" xfId="0" applyFont="1" applyFill="1" applyBorder="1" applyAlignment="1">
      <alignment horizontal="left" vertical="top" wrapText="1"/>
    </xf>
    <xf numFmtId="0" fontId="4" fillId="5" borderId="1" xfId="2" applyFont="1" applyFill="1" applyBorder="1" applyAlignment="1">
      <alignment horizontal="left" vertical="top" wrapText="1"/>
    </xf>
    <xf numFmtId="0" fontId="4" fillId="5" borderId="7" xfId="0" applyFont="1" applyFill="1" applyBorder="1" applyAlignment="1">
      <alignment vertical="top" wrapText="1"/>
    </xf>
    <xf numFmtId="0" fontId="4" fillId="5" borderId="1" xfId="0" applyFont="1" applyFill="1" applyBorder="1" applyAlignment="1">
      <alignment horizontal="left" vertical="top"/>
    </xf>
    <xf numFmtId="4" fontId="8" fillId="5" borderId="1" xfId="0" applyNumberFormat="1" applyFont="1" applyFill="1" applyBorder="1" applyAlignment="1">
      <alignment horizontal="center" vertical="top"/>
    </xf>
    <xf numFmtId="4" fontId="4" fillId="5" borderId="1" xfId="0" applyNumberFormat="1" applyFont="1" applyFill="1" applyBorder="1" applyAlignment="1">
      <alignment horizontal="center" vertical="top"/>
    </xf>
    <xf numFmtId="4" fontId="10" fillId="5" borderId="4" xfId="1" applyNumberFormat="1" applyFont="1" applyFill="1" applyBorder="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4"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6" xfId="2" applyFont="1" applyFill="1" applyBorder="1" applyAlignment="1">
      <alignment horizontal="left" vertical="top" wrapText="1"/>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4" fontId="4" fillId="0" borderId="4" xfId="0" applyNumberFormat="1" applyFont="1" applyBorder="1" applyAlignment="1">
      <alignment horizontal="center" vertical="top"/>
    </xf>
    <xf numFmtId="0" fontId="4" fillId="0" borderId="13" xfId="0" applyFont="1" applyBorder="1" applyAlignment="1">
      <alignment horizontal="left" wrapText="1"/>
    </xf>
    <xf numFmtId="0" fontId="5" fillId="0" borderId="10" xfId="0" applyFont="1" applyBorder="1" applyAlignment="1">
      <alignment horizontal="right"/>
    </xf>
    <xf numFmtId="0" fontId="5" fillId="0" borderId="4" xfId="0" applyFont="1" applyBorder="1" applyAlignment="1">
      <alignment horizontal="right"/>
    </xf>
    <xf numFmtId="0" fontId="5" fillId="2" borderId="1" xfId="0" applyFont="1" applyFill="1" applyBorder="1" applyAlignment="1">
      <alignment horizontal="center" vertical="center" wrapText="1"/>
    </xf>
    <xf numFmtId="0" fontId="5" fillId="0" borderId="0" xfId="0" applyFont="1" applyAlignment="1">
      <alignment horizontal="center"/>
    </xf>
    <xf numFmtId="0" fontId="5" fillId="0" borderId="3" xfId="0" applyFont="1" applyBorder="1" applyAlignment="1">
      <alignment horizontal="left"/>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5" fillId="0" borderId="6" xfId="0" applyFont="1" applyBorder="1" applyAlignment="1">
      <alignment horizontal="right"/>
    </xf>
    <xf numFmtId="0" fontId="4" fillId="0" borderId="14" xfId="0" applyFont="1" applyBorder="1" applyAlignment="1">
      <alignment horizontal="left" vertical="top" wrapText="1"/>
    </xf>
    <xf numFmtId="0" fontId="4" fillId="0" borderId="4" xfId="0" applyFont="1" applyBorder="1" applyAlignment="1">
      <alignment horizontal="center" vertical="top"/>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5" fillId="5" borderId="4" xfId="0" applyFont="1" applyFill="1" applyBorder="1" applyAlignment="1">
      <alignment horizontal="left" vertical="top"/>
    </xf>
    <xf numFmtId="0" fontId="5" fillId="5" borderId="6" xfId="0" applyFont="1" applyFill="1" applyBorder="1" applyAlignment="1">
      <alignment horizontal="left" vertical="top"/>
    </xf>
    <xf numFmtId="0" fontId="4" fillId="0" borderId="9" xfId="0" applyFont="1" applyBorder="1" applyAlignment="1">
      <alignment horizontal="left" vertical="top" wrapText="1"/>
    </xf>
    <xf numFmtId="0" fontId="8" fillId="0" borderId="9"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5" fillId="5" borderId="4" xfId="0" applyFont="1" applyFill="1" applyBorder="1" applyAlignment="1">
      <alignment horizontal="left" vertical="top" wrapText="1"/>
    </xf>
    <xf numFmtId="0" fontId="5" fillId="5" borderId="6" xfId="0" applyFont="1" applyFill="1" applyBorder="1" applyAlignment="1">
      <alignment horizontal="left" vertical="top" wrapText="1"/>
    </xf>
    <xf numFmtId="49" fontId="4" fillId="0" borderId="5" xfId="0" applyNumberFormat="1" applyFont="1" applyBorder="1" applyAlignment="1">
      <alignment horizontal="center" vertical="top" wrapText="1"/>
    </xf>
    <xf numFmtId="49" fontId="4" fillId="0" borderId="6" xfId="0" applyNumberFormat="1" applyFont="1" applyBorder="1" applyAlignment="1">
      <alignment horizontal="center" vertical="top" wrapText="1"/>
    </xf>
    <xf numFmtId="0" fontId="4"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4" fillId="0" borderId="1" xfId="0" applyFont="1" applyBorder="1" applyAlignment="1">
      <alignment horizontal="left" vertical="top"/>
    </xf>
    <xf numFmtId="0" fontId="6" fillId="0" borderId="10" xfId="0" applyFont="1" applyBorder="1" applyAlignment="1">
      <alignment horizontal="center" vertical="center"/>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6" fillId="3" borderId="4" xfId="0" applyFont="1" applyFill="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6" fillId="3" borderId="5" xfId="0" applyFont="1" applyFill="1" applyBorder="1" applyAlignment="1">
      <alignment horizontal="left"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4" fillId="5" borderId="4" xfId="0" applyFont="1" applyFill="1" applyBorder="1" applyAlignment="1">
      <alignment horizontal="left" vertical="top"/>
    </xf>
    <xf numFmtId="0" fontId="4" fillId="5" borderId="5" xfId="0" applyFont="1" applyFill="1" applyBorder="1" applyAlignment="1">
      <alignment horizontal="left" vertical="top"/>
    </xf>
    <xf numFmtId="0" fontId="4" fillId="5" borderId="6" xfId="0" applyFont="1" applyFill="1" applyBorder="1" applyAlignment="1">
      <alignment horizontal="left" vertical="top"/>
    </xf>
    <xf numFmtId="0" fontId="5" fillId="5" borderId="1" xfId="0" applyFont="1" applyFill="1" applyBorder="1" applyAlignment="1">
      <alignment horizontal="left" vertical="top" wrapText="1"/>
    </xf>
    <xf numFmtId="0" fontId="5" fillId="5" borderId="5" xfId="0" applyFont="1" applyFill="1" applyBorder="1" applyAlignment="1">
      <alignment horizontal="left" vertical="top"/>
    </xf>
    <xf numFmtId="0" fontId="4" fillId="0" borderId="11" xfId="0" applyFont="1" applyBorder="1" applyAlignment="1">
      <alignment horizontal="left" vertical="top" wrapText="1"/>
    </xf>
    <xf numFmtId="4" fontId="8" fillId="0" borderId="5" xfId="0" applyNumberFormat="1" applyFont="1" applyBorder="1" applyAlignment="1">
      <alignment horizontal="center" vertical="top" wrapText="1"/>
    </xf>
    <xf numFmtId="4" fontId="8" fillId="0" borderId="6" xfId="0" applyNumberFormat="1" applyFont="1" applyBorder="1" applyAlignment="1">
      <alignment horizontal="center" vertical="top" wrapText="1"/>
    </xf>
    <xf numFmtId="0" fontId="8" fillId="0" borderId="2"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4" fontId="8" fillId="0" borderId="4" xfId="0" applyNumberFormat="1" applyFont="1" applyBorder="1" applyAlignment="1">
      <alignment horizontal="center"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0" borderId="11" xfId="0" applyFont="1" applyBorder="1" applyAlignment="1">
      <alignment horizontal="left" vertical="top"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6" xfId="0" applyFont="1" applyFill="1" applyBorder="1" applyAlignment="1">
      <alignment horizontal="center" vertical="top" wrapText="1"/>
    </xf>
    <xf numFmtId="4" fontId="4" fillId="0" borderId="4" xfId="0" applyNumberFormat="1" applyFont="1" applyBorder="1" applyAlignment="1">
      <alignment horizontal="center" vertical="top" wrapText="1"/>
    </xf>
    <xf numFmtId="4" fontId="4" fillId="0" borderId="5" xfId="0" applyNumberFormat="1" applyFont="1" applyBorder="1" applyAlignment="1">
      <alignment horizontal="center" vertical="top" wrapText="1"/>
    </xf>
    <xf numFmtId="4" fontId="4" fillId="0" borderId="6" xfId="0" applyNumberFormat="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10" xfId="0" applyFont="1" applyBorder="1" applyAlignment="1">
      <alignment horizontal="center" vertical="top" wrapText="1"/>
    </xf>
    <xf numFmtId="0" fontId="4" fillId="0" borderId="15" xfId="0" applyFont="1"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top" wrapText="1"/>
    </xf>
    <xf numFmtId="0" fontId="4" fillId="2" borderId="1" xfId="0" applyFont="1" applyFill="1" applyBorder="1" applyAlignment="1">
      <alignment horizontal="center" vertical="center"/>
    </xf>
    <xf numFmtId="3" fontId="4" fillId="0" borderId="4" xfId="0" applyNumberFormat="1" applyFont="1" applyBorder="1" applyAlignment="1">
      <alignment horizontal="center" vertical="center" wrapText="1"/>
    </xf>
    <xf numFmtId="3"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3" fontId="4" fillId="0" borderId="9" xfId="0" applyNumberFormat="1" applyFont="1" applyBorder="1" applyAlignment="1">
      <alignment horizontal="center" vertical="top" wrapText="1"/>
    </xf>
    <xf numFmtId="3" fontId="4" fillId="0" borderId="13" xfId="0" applyNumberFormat="1" applyFont="1" applyBorder="1" applyAlignment="1">
      <alignment horizontal="center" vertical="top" wrapText="1"/>
    </xf>
    <xf numFmtId="3" fontId="4" fillId="0" borderId="10" xfId="0" applyNumberFormat="1" applyFont="1" applyBorder="1" applyAlignment="1">
      <alignment horizontal="center" vertical="top" wrapText="1"/>
    </xf>
    <xf numFmtId="49" fontId="4" fillId="0" borderId="14" xfId="0" applyNumberFormat="1" applyFont="1" applyBorder="1" applyAlignment="1">
      <alignment horizontal="center" vertical="top" wrapText="1"/>
    </xf>
    <xf numFmtId="49" fontId="4" fillId="0" borderId="0" xfId="0" applyNumberFormat="1" applyFont="1" applyAlignment="1">
      <alignment horizontal="center" vertical="top" wrapText="1"/>
    </xf>
    <xf numFmtId="49" fontId="4" fillId="0" borderId="15" xfId="0" applyNumberFormat="1" applyFont="1" applyBorder="1" applyAlignment="1">
      <alignment horizontal="center" vertical="top" wrapText="1"/>
    </xf>
    <xf numFmtId="49" fontId="4" fillId="0" borderId="11"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4"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 xfId="0" applyFont="1" applyBorder="1" applyAlignment="1">
      <alignment horizontal="left" wrapText="1"/>
    </xf>
    <xf numFmtId="0" fontId="4" fillId="0" borderId="1" xfId="0" applyFont="1" applyBorder="1" applyAlignment="1">
      <alignment horizontal="left"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4" fontId="4" fillId="0" borderId="1" xfId="0" applyNumberFormat="1" applyFont="1" applyBorder="1" applyAlignment="1">
      <alignment horizontal="center" vertical="top"/>
    </xf>
    <xf numFmtId="4" fontId="5" fillId="0" borderId="1" xfId="0" applyNumberFormat="1" applyFont="1" applyBorder="1" applyAlignment="1">
      <alignment horizontal="center"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0" fontId="5" fillId="0" borderId="3" xfId="0" applyFont="1" applyBorder="1" applyAlignment="1">
      <alignment horizontal="left" vertical="top"/>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5" fillId="2" borderId="1" xfId="0" applyFont="1" applyFill="1" applyBorder="1" applyAlignment="1">
      <alignment horizontal="center"/>
    </xf>
    <xf numFmtId="0" fontId="4" fillId="0" borderId="1" xfId="0" applyFont="1" applyBorder="1" applyAlignment="1">
      <alignment vertical="top"/>
    </xf>
    <xf numFmtId="0" fontId="4" fillId="0" borderId="1" xfId="0" applyFont="1" applyBorder="1" applyAlignment="1">
      <alignment vertical="top" wrapText="1"/>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9"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top" wrapText="1"/>
    </xf>
    <xf numFmtId="0" fontId="4" fillId="0" borderId="11" xfId="0" applyFont="1" applyBorder="1" applyAlignment="1">
      <alignment vertical="top" wrapText="1"/>
    </xf>
    <xf numFmtId="0" fontId="4" fillId="0" borderId="3"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xf>
    <xf numFmtId="0" fontId="4" fillId="0" borderId="10"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horizont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4" fillId="0" borderId="1" xfId="0" applyFont="1" applyBorder="1" applyAlignment="1">
      <alignment horizontal="center" vertical="center"/>
    </xf>
    <xf numFmtId="0" fontId="4" fillId="4" borderId="4" xfId="0" applyFont="1" applyFill="1" applyBorder="1" applyAlignment="1">
      <alignment horizontal="center" vertical="top" wrapText="1"/>
    </xf>
    <xf numFmtId="0" fontId="4" fillId="4" borderId="5" xfId="0" applyFont="1" applyFill="1" applyBorder="1" applyAlignment="1">
      <alignment horizontal="center" vertical="top" wrapText="1"/>
    </xf>
    <xf numFmtId="0" fontId="5" fillId="0" borderId="4" xfId="0" applyFont="1" applyBorder="1" applyAlignment="1">
      <alignment horizontal="right" vertical="top"/>
    </xf>
    <xf numFmtId="0" fontId="5" fillId="0" borderId="9" xfId="0" applyFont="1" applyBorder="1" applyAlignment="1">
      <alignment horizontal="right" vertical="top"/>
    </xf>
    <xf numFmtId="0" fontId="4" fillId="3" borderId="6" xfId="0" applyFont="1" applyFill="1" applyBorder="1" applyAlignment="1">
      <alignment horizontal="center" vertical="top" wrapText="1"/>
    </xf>
    <xf numFmtId="0" fontId="4" fillId="0" borderId="0" xfId="0" applyFont="1" applyAlignment="1">
      <alignment horizontal="left"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4" fillId="3" borderId="14" xfId="0" applyFont="1" applyFill="1" applyBorder="1" applyAlignment="1">
      <alignment horizontal="left" vertical="top" wrapText="1"/>
    </xf>
    <xf numFmtId="0" fontId="4" fillId="4" borderId="6" xfId="0" applyFont="1" applyFill="1" applyBorder="1" applyAlignment="1">
      <alignment horizontal="center" vertical="top" wrapText="1"/>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4" fontId="4" fillId="0" borderId="5" xfId="0" applyNumberFormat="1" applyFont="1" applyBorder="1" applyAlignment="1">
      <alignment horizontal="center" vertical="top"/>
    </xf>
    <xf numFmtId="4" fontId="4" fillId="0" borderId="6" xfId="0" applyNumberFormat="1" applyFont="1" applyBorder="1" applyAlignment="1">
      <alignment horizontal="center" vertical="top"/>
    </xf>
    <xf numFmtId="0" fontId="4" fillId="3" borderId="5" xfId="0" applyFont="1" applyFill="1" applyBorder="1" applyAlignment="1">
      <alignment horizontal="center" vertical="top"/>
    </xf>
    <xf numFmtId="0" fontId="4" fillId="3" borderId="6" xfId="0" applyFont="1" applyFill="1" applyBorder="1" applyAlignment="1">
      <alignment horizontal="center" vertical="top"/>
    </xf>
    <xf numFmtId="0" fontId="4" fillId="0" borderId="0" xfId="0" applyFont="1" applyAlignment="1">
      <alignment horizontal="left" vertical="top" wrapText="1"/>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6" xfId="0" applyFont="1" applyBorder="1" applyAlignment="1">
      <alignment horizontal="center" vertical="center"/>
    </xf>
    <xf numFmtId="2" fontId="4" fillId="0" borderId="4" xfId="0" applyNumberFormat="1" applyFont="1" applyBorder="1" applyAlignment="1">
      <alignment horizontal="center" vertical="top"/>
    </xf>
    <xf numFmtId="2" fontId="4" fillId="0" borderId="5" xfId="0" applyNumberFormat="1" applyFont="1" applyBorder="1" applyAlignment="1">
      <alignment horizontal="center" vertical="top"/>
    </xf>
    <xf numFmtId="2" fontId="4" fillId="0" borderId="6" xfId="0" applyNumberFormat="1" applyFont="1" applyBorder="1" applyAlignment="1">
      <alignment horizontal="center" vertical="top"/>
    </xf>
    <xf numFmtId="0" fontId="5" fillId="0" borderId="1" xfId="0" applyFont="1" applyBorder="1" applyAlignment="1">
      <alignment horizontal="right"/>
    </xf>
    <xf numFmtId="0" fontId="0" fillId="0" borderId="1" xfId="0" applyBorder="1" applyAlignment="1">
      <alignment horizontal="center"/>
    </xf>
    <xf numFmtId="0" fontId="4" fillId="3" borderId="4" xfId="0" applyFont="1" applyFill="1" applyBorder="1" applyAlignment="1">
      <alignment horizontal="center" vertical="top"/>
    </xf>
    <xf numFmtId="43" fontId="4" fillId="0" borderId="4" xfId="1" applyFont="1" applyBorder="1" applyAlignment="1">
      <alignment horizontal="center" vertical="top"/>
    </xf>
    <xf numFmtId="43" fontId="4" fillId="0" borderId="5" xfId="1" applyFont="1" applyBorder="1" applyAlignment="1">
      <alignment horizontal="center" vertical="top"/>
    </xf>
    <xf numFmtId="43" fontId="4" fillId="0" borderId="6" xfId="1" applyFont="1" applyBorder="1" applyAlignment="1">
      <alignment horizontal="center" vertical="top"/>
    </xf>
    <xf numFmtId="4" fontId="4"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xf>
    <xf numFmtId="0" fontId="4" fillId="0" borderId="1" xfId="0" applyFont="1" applyBorder="1" applyAlignment="1">
      <alignment horizontal="center" vertical="top"/>
    </xf>
    <xf numFmtId="2" fontId="4" fillId="0" borderId="1" xfId="0" applyNumberFormat="1" applyFont="1" applyBorder="1" applyAlignment="1">
      <alignment horizontal="center" vertical="top"/>
    </xf>
    <xf numFmtId="2" fontId="5" fillId="0" borderId="1" xfId="0" applyNumberFormat="1" applyFont="1" applyBorder="1" applyAlignment="1">
      <alignment horizontal="center" vertical="top"/>
    </xf>
    <xf numFmtId="43" fontId="4" fillId="0" borderId="4" xfId="1" applyFont="1" applyFill="1" applyBorder="1" applyAlignment="1">
      <alignment horizontal="center" vertical="top"/>
    </xf>
    <xf numFmtId="43" fontId="4" fillId="0" borderId="5" xfId="1" applyFont="1" applyFill="1" applyBorder="1" applyAlignment="1">
      <alignment horizontal="center" vertical="top"/>
    </xf>
    <xf numFmtId="43" fontId="4" fillId="0" borderId="6" xfId="1" applyFont="1" applyFill="1" applyBorder="1" applyAlignment="1">
      <alignment horizontal="center" vertical="top"/>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5" fillId="0" borderId="1" xfId="0" applyFont="1" applyBorder="1" applyAlignment="1">
      <alignment horizontal="right" vertical="top"/>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0" fontId="4" fillId="0" borderId="13"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4" fillId="0" borderId="6" xfId="0" applyNumberFormat="1" applyFont="1" applyBorder="1" applyAlignment="1">
      <alignment horizontal="center" vertical="top"/>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2" fontId="4" fillId="0" borderId="1" xfId="0" applyNumberFormat="1" applyFont="1" applyBorder="1" applyAlignment="1">
      <alignment horizontal="center" vertical="top" wrapText="1"/>
    </xf>
    <xf numFmtId="0" fontId="4" fillId="3" borderId="1" xfId="0" applyFont="1" applyFill="1" applyBorder="1" applyAlignment="1">
      <alignment horizontal="center" vertical="top" wrapText="1"/>
    </xf>
    <xf numFmtId="4" fontId="5" fillId="0" borderId="4" xfId="0" applyNumberFormat="1" applyFont="1" applyBorder="1" applyAlignment="1">
      <alignment horizontal="center" vertical="top"/>
    </xf>
    <xf numFmtId="0" fontId="5" fillId="0" borderId="4" xfId="0" applyFont="1" applyBorder="1" applyAlignment="1">
      <alignment horizontal="center" vertical="top"/>
    </xf>
    <xf numFmtId="43" fontId="8" fillId="0" borderId="4" xfId="1" applyFont="1" applyFill="1" applyBorder="1" applyAlignment="1">
      <alignment horizontal="center" vertical="top"/>
    </xf>
    <xf numFmtId="43" fontId="8" fillId="0" borderId="6" xfId="1" applyFont="1" applyFill="1" applyBorder="1" applyAlignment="1">
      <alignment horizontal="center" vertical="top"/>
    </xf>
    <xf numFmtId="2" fontId="8" fillId="0" borderId="4" xfId="0" applyNumberFormat="1" applyFont="1" applyBorder="1" applyAlignment="1">
      <alignment horizontal="center" vertical="top"/>
    </xf>
    <xf numFmtId="2" fontId="8" fillId="0" borderId="6" xfId="0" applyNumberFormat="1" applyFont="1" applyBorder="1" applyAlignment="1">
      <alignment horizontal="center" vertical="top"/>
    </xf>
    <xf numFmtId="4" fontId="8" fillId="0" borderId="4" xfId="0" applyNumberFormat="1" applyFont="1" applyBorder="1" applyAlignment="1">
      <alignment horizontal="center" vertical="top"/>
    </xf>
    <xf numFmtId="4" fontId="8" fillId="0" borderId="6" xfId="0" applyNumberFormat="1" applyFont="1" applyBorder="1" applyAlignment="1">
      <alignment horizontal="center" vertical="top"/>
    </xf>
    <xf numFmtId="2" fontId="8" fillId="0" borderId="5" xfId="0" applyNumberFormat="1" applyFont="1" applyBorder="1" applyAlignment="1">
      <alignment horizontal="center" vertical="top"/>
    </xf>
    <xf numFmtId="4" fontId="8" fillId="0" borderId="5" xfId="0" applyNumberFormat="1" applyFont="1" applyBorder="1" applyAlignment="1">
      <alignment horizontal="center" vertical="top"/>
    </xf>
    <xf numFmtId="0" fontId="4" fillId="3" borderId="6" xfId="0" applyFont="1" applyFill="1" applyBorder="1" applyAlignment="1">
      <alignment horizontal="left" vertical="top" wrapText="1"/>
    </xf>
    <xf numFmtId="0" fontId="5" fillId="0" borderId="9" xfId="0" applyFont="1" applyBorder="1" applyAlignment="1">
      <alignment horizontal="left" wrapText="1"/>
    </xf>
    <xf numFmtId="4" fontId="5" fillId="0" borderId="9" xfId="0" applyNumberFormat="1" applyFont="1" applyBorder="1" applyAlignment="1">
      <alignment horizontal="center" vertical="top"/>
    </xf>
    <xf numFmtId="0" fontId="4" fillId="0" borderId="9" xfId="0" applyFont="1" applyBorder="1" applyAlignment="1">
      <alignment horizontal="left" wrapText="1"/>
    </xf>
    <xf numFmtId="4" fontId="4" fillId="0" borderId="9" xfId="0" applyNumberFormat="1" applyFont="1" applyBorder="1" applyAlignment="1">
      <alignment horizontal="center" vertical="top"/>
    </xf>
    <xf numFmtId="4" fontId="4" fillId="0" borderId="13" xfId="0" applyNumberFormat="1" applyFont="1" applyBorder="1" applyAlignment="1">
      <alignment horizontal="center" vertical="top"/>
    </xf>
    <xf numFmtId="4" fontId="4" fillId="0" borderId="10" xfId="0" applyNumberFormat="1" applyFont="1" applyBorder="1" applyAlignment="1">
      <alignment horizontal="center" vertical="top"/>
    </xf>
    <xf numFmtId="0" fontId="5" fillId="0" borderId="11" xfId="0" applyFont="1" applyBorder="1" applyAlignment="1">
      <alignment horizontal="center" wrapText="1"/>
    </xf>
    <xf numFmtId="0" fontId="5" fillId="0" borderId="3" xfId="0" applyFont="1" applyBorder="1" applyAlignment="1">
      <alignment horizontal="center" wrapText="1"/>
    </xf>
    <xf numFmtId="0" fontId="5" fillId="0" borderId="12" xfId="0" applyFont="1" applyBorder="1" applyAlignment="1">
      <alignment horizontal="center" wrapText="1"/>
    </xf>
    <xf numFmtId="0" fontId="4" fillId="0" borderId="11" xfId="0" applyFont="1" applyBorder="1" applyAlignment="1">
      <alignment horizontal="center" wrapText="1"/>
    </xf>
    <xf numFmtId="0" fontId="4" fillId="0" borderId="3" xfId="0" applyFont="1" applyBorder="1" applyAlignment="1">
      <alignment horizontal="center" wrapText="1"/>
    </xf>
    <xf numFmtId="0" fontId="4" fillId="0" borderId="12" xfId="0" applyFont="1" applyBorder="1" applyAlignment="1">
      <alignment horizontal="center" wrapText="1"/>
    </xf>
    <xf numFmtId="0" fontId="4" fillId="0" borderId="14" xfId="0" applyFont="1" applyBorder="1" applyAlignment="1">
      <alignment horizontal="left" wrapText="1"/>
    </xf>
    <xf numFmtId="4" fontId="8" fillId="0" borderId="9" xfId="0" applyNumberFormat="1" applyFont="1" applyBorder="1" applyAlignment="1">
      <alignment horizontal="center" vertical="top"/>
    </xf>
    <xf numFmtId="4" fontId="8" fillId="0" borderId="13" xfId="0" applyNumberFormat="1" applyFont="1" applyBorder="1" applyAlignment="1">
      <alignment horizontal="center" vertical="top"/>
    </xf>
    <xf numFmtId="4" fontId="8" fillId="0" borderId="10" xfId="0" applyNumberFormat="1" applyFont="1" applyBorder="1" applyAlignment="1">
      <alignment horizontal="center" vertical="top"/>
    </xf>
    <xf numFmtId="0" fontId="5" fillId="0" borderId="4" xfId="0" applyFont="1" applyBorder="1" applyAlignment="1">
      <alignment horizontal="left" wrapText="1"/>
    </xf>
    <xf numFmtId="3" fontId="4" fillId="0" borderId="14" xfId="0" applyNumberFormat="1" applyFont="1" applyBorder="1" applyAlignment="1">
      <alignment horizontal="center" wrapText="1"/>
    </xf>
    <xf numFmtId="3" fontId="4" fillId="0" borderId="0" xfId="0" applyNumberFormat="1" applyFont="1" applyAlignment="1">
      <alignment horizontal="center" wrapText="1"/>
    </xf>
    <xf numFmtId="3" fontId="4" fillId="0" borderId="15" xfId="0" applyNumberFormat="1" applyFont="1" applyBorder="1" applyAlignment="1">
      <alignment horizontal="center" wrapText="1"/>
    </xf>
    <xf numFmtId="0" fontId="0" fillId="0" borderId="4" xfId="0" applyBorder="1" applyAlignment="1">
      <alignment horizontal="center"/>
    </xf>
    <xf numFmtId="0" fontId="4" fillId="0" borderId="8" xfId="0" applyFont="1" applyBorder="1" applyAlignment="1">
      <alignment horizontal="left" vertical="top" wrapText="1"/>
    </xf>
    <xf numFmtId="0" fontId="4" fillId="0" borderId="10" xfId="0" applyFont="1" applyBorder="1" applyAlignment="1">
      <alignment horizontal="center" vertical="center"/>
    </xf>
    <xf numFmtId="0" fontId="4" fillId="0" borderId="7" xfId="0" applyFont="1" applyBorder="1" applyAlignment="1">
      <alignment horizontal="left" vertical="top" wrapText="1"/>
    </xf>
    <xf numFmtId="0" fontId="5" fillId="0" borderId="0" xfId="0" applyFont="1" applyAlignment="1">
      <alignment horizontal="center" wrapText="1"/>
    </xf>
    <xf numFmtId="0" fontId="4" fillId="2" borderId="4" xfId="0" applyFont="1" applyFill="1" applyBorder="1" applyAlignment="1">
      <alignment horizontal="center"/>
    </xf>
    <xf numFmtId="3" fontId="4" fillId="0" borderId="4" xfId="0" applyNumberFormat="1" applyFont="1" applyBorder="1" applyAlignment="1">
      <alignment horizontal="center" wrapText="1"/>
    </xf>
    <xf numFmtId="3" fontId="4" fillId="0" borderId="9" xfId="0" applyNumberFormat="1" applyFont="1" applyBorder="1" applyAlignment="1">
      <alignment horizontal="center" wrapText="1"/>
    </xf>
    <xf numFmtId="0" fontId="4" fillId="0" borderId="2" xfId="0" applyFont="1" applyBorder="1" applyAlignment="1">
      <alignment vertical="top" wrapText="1"/>
    </xf>
    <xf numFmtId="0" fontId="4" fillId="0" borderId="4" xfId="0" applyFont="1" applyBorder="1" applyAlignment="1">
      <alignment vertical="top" wrapText="1"/>
    </xf>
    <xf numFmtId="0" fontId="0" fillId="0" borderId="6" xfId="0" applyBorder="1" applyAlignment="1">
      <alignment horizontal="center"/>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5" fillId="0" borderId="6" xfId="0" applyFont="1" applyBorder="1" applyAlignment="1">
      <alignment horizontal="left" wrapText="1"/>
    </xf>
    <xf numFmtId="0" fontId="8" fillId="5" borderId="4" xfId="0" applyFont="1" applyFill="1" applyBorder="1" applyAlignment="1">
      <alignment horizontal="center" vertical="top" wrapText="1"/>
    </xf>
    <xf numFmtId="0" fontId="8" fillId="5" borderId="6" xfId="0" applyFont="1" applyFill="1" applyBorder="1" applyAlignment="1">
      <alignment horizontal="center" vertical="top" wrapText="1"/>
    </xf>
    <xf numFmtId="0" fontId="4" fillId="5" borderId="0" xfId="0" applyFont="1" applyFill="1" applyAlignment="1">
      <alignment horizontal="left" vertical="top" wrapText="1"/>
    </xf>
    <xf numFmtId="0" fontId="8" fillId="5" borderId="4" xfId="0" applyFont="1" applyFill="1" applyBorder="1" applyAlignment="1">
      <alignment vertical="top" wrapText="1"/>
    </xf>
    <xf numFmtId="0" fontId="8" fillId="5" borderId="5" xfId="0" applyFont="1" applyFill="1" applyBorder="1" applyAlignment="1">
      <alignment vertical="top" wrapText="1"/>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5" xfId="0" applyFont="1" applyFill="1" applyBorder="1" applyAlignment="1">
      <alignment horizontal="center" vertical="top" wrapText="1"/>
    </xf>
    <xf numFmtId="0" fontId="8" fillId="5" borderId="6" xfId="0" applyFont="1" applyFill="1" applyBorder="1" applyAlignment="1">
      <alignment horizontal="center" vertical="top"/>
    </xf>
    <xf numFmtId="0" fontId="5" fillId="0" borderId="11" xfId="0" applyFont="1" applyBorder="1" applyAlignment="1">
      <alignment horizontal="center"/>
    </xf>
    <xf numFmtId="0" fontId="5" fillId="0" borderId="3" xfId="0" applyFont="1" applyBorder="1" applyAlignment="1">
      <alignment horizontal="center"/>
    </xf>
    <xf numFmtId="0" fontId="5" fillId="0" borderId="12" xfId="0" applyFont="1" applyBorder="1" applyAlignment="1">
      <alignment horizontal="center"/>
    </xf>
    <xf numFmtId="4" fontId="5" fillId="5" borderId="4" xfId="0" applyNumberFormat="1" applyFont="1" applyFill="1" applyBorder="1" applyAlignment="1">
      <alignment horizontal="center" vertical="top"/>
    </xf>
    <xf numFmtId="4" fontId="10" fillId="0" borderId="11" xfId="0" applyNumberFormat="1" applyFont="1" applyBorder="1" applyAlignment="1">
      <alignment horizontal="center" vertical="top"/>
    </xf>
    <xf numFmtId="4" fontId="10" fillId="0" borderId="3" xfId="0" applyNumberFormat="1" applyFont="1" applyBorder="1" applyAlignment="1">
      <alignment horizontal="center" vertical="top"/>
    </xf>
    <xf numFmtId="4" fontId="10" fillId="0" borderId="12" xfId="0" applyNumberFormat="1" applyFont="1" applyBorder="1" applyAlignment="1">
      <alignment horizontal="center" vertical="top"/>
    </xf>
    <xf numFmtId="4" fontId="4" fillId="5" borderId="4" xfId="0" applyNumberFormat="1" applyFont="1" applyFill="1" applyBorder="1" applyAlignment="1">
      <alignment horizontal="center" vertical="top"/>
    </xf>
    <xf numFmtId="4" fontId="8" fillId="0" borderId="11" xfId="0" applyNumberFormat="1" applyFont="1" applyBorder="1" applyAlignment="1">
      <alignment horizontal="center" vertical="top"/>
    </xf>
    <xf numFmtId="4" fontId="8" fillId="0" borderId="3" xfId="0" applyNumberFormat="1" applyFont="1" applyBorder="1" applyAlignment="1">
      <alignment horizontal="center" vertical="top"/>
    </xf>
    <xf numFmtId="4" fontId="8" fillId="0" borderId="12" xfId="0" applyNumberFormat="1" applyFont="1" applyBorder="1" applyAlignment="1">
      <alignment horizontal="center" vertical="top"/>
    </xf>
    <xf numFmtId="0" fontId="8" fillId="5" borderId="4" xfId="0" applyFont="1" applyFill="1" applyBorder="1" applyAlignment="1">
      <alignment vertical="top"/>
    </xf>
    <xf numFmtId="0" fontId="8" fillId="5" borderId="5" xfId="0" applyFont="1" applyFill="1" applyBorder="1" applyAlignment="1">
      <alignment vertical="top"/>
    </xf>
    <xf numFmtId="0" fontId="8" fillId="5" borderId="6" xfId="0" applyFont="1" applyFill="1" applyBorder="1" applyAlignment="1">
      <alignment vertical="top"/>
    </xf>
    <xf numFmtId="0" fontId="8" fillId="5" borderId="9" xfId="0" applyFont="1" applyFill="1" applyBorder="1" applyAlignment="1">
      <alignment vertical="top"/>
    </xf>
    <xf numFmtId="0" fontId="8" fillId="5" borderId="10" xfId="0" applyFont="1" applyFill="1" applyBorder="1" applyAlignment="1">
      <alignment vertical="top"/>
    </xf>
    <xf numFmtId="0" fontId="8" fillId="5" borderId="14" xfId="0" applyFont="1" applyFill="1" applyBorder="1" applyAlignment="1">
      <alignment vertical="top"/>
    </xf>
    <xf numFmtId="0" fontId="8" fillId="5" borderId="15" xfId="0" applyFont="1" applyFill="1" applyBorder="1" applyAlignment="1">
      <alignment vertical="top"/>
    </xf>
    <xf numFmtId="0" fontId="8" fillId="5" borderId="11" xfId="0" applyFont="1" applyFill="1" applyBorder="1" applyAlignment="1">
      <alignment vertical="top"/>
    </xf>
    <xf numFmtId="0" fontId="8" fillId="5" borderId="12" xfId="0" applyFont="1" applyFill="1" applyBorder="1" applyAlignment="1">
      <alignment vertical="top"/>
    </xf>
    <xf numFmtId="0" fontId="8" fillId="5" borderId="9" xfId="0" applyFont="1" applyFill="1" applyBorder="1" applyAlignment="1">
      <alignment vertical="top" wrapText="1"/>
    </xf>
    <xf numFmtId="0" fontId="8" fillId="5" borderId="13" xfId="0" applyFont="1" applyFill="1" applyBorder="1" applyAlignment="1">
      <alignment vertical="top" wrapText="1"/>
    </xf>
    <xf numFmtId="0" fontId="8" fillId="5" borderId="10" xfId="0" applyFont="1" applyFill="1" applyBorder="1" applyAlignment="1">
      <alignment vertical="top" wrapText="1"/>
    </xf>
    <xf numFmtId="0" fontId="8" fillId="5" borderId="14" xfId="0" applyFont="1" applyFill="1" applyBorder="1" applyAlignment="1">
      <alignment vertical="top" wrapText="1"/>
    </xf>
    <xf numFmtId="0" fontId="8" fillId="5" borderId="0" xfId="0" applyFont="1" applyFill="1" applyAlignment="1">
      <alignment vertical="top" wrapText="1"/>
    </xf>
    <xf numFmtId="0" fontId="8" fillId="5" borderId="15" xfId="0" applyFont="1" applyFill="1" applyBorder="1" applyAlignment="1">
      <alignment vertical="top" wrapText="1"/>
    </xf>
    <xf numFmtId="0" fontId="8" fillId="5" borderId="11" xfId="0" applyFont="1" applyFill="1" applyBorder="1" applyAlignment="1">
      <alignment vertical="top" wrapText="1"/>
    </xf>
    <xf numFmtId="0" fontId="8" fillId="5" borderId="3" xfId="0" applyFont="1" applyFill="1" applyBorder="1" applyAlignment="1">
      <alignment vertical="top" wrapText="1"/>
    </xf>
    <xf numFmtId="0" fontId="8" fillId="5" borderId="12" xfId="0" applyFont="1" applyFill="1" applyBorder="1" applyAlignment="1">
      <alignment vertical="top" wrapText="1"/>
    </xf>
    <xf numFmtId="1" fontId="8" fillId="5" borderId="4" xfId="0" applyNumberFormat="1" applyFont="1" applyFill="1" applyBorder="1" applyAlignment="1">
      <alignment horizontal="center" vertical="center" wrapText="1"/>
    </xf>
    <xf numFmtId="1" fontId="8" fillId="5" borderId="4" xfId="0" applyNumberFormat="1" applyFont="1" applyFill="1" applyBorder="1" applyAlignment="1">
      <alignment horizontal="center" vertical="center"/>
    </xf>
    <xf numFmtId="49" fontId="8" fillId="5" borderId="11" xfId="0" applyNumberFormat="1" applyFont="1" applyFill="1" applyBorder="1" applyAlignment="1">
      <alignment horizontal="center" vertical="top" wrapText="1"/>
    </xf>
    <xf numFmtId="49" fontId="8" fillId="5" borderId="3" xfId="0" applyNumberFormat="1" applyFont="1" applyFill="1" applyBorder="1" applyAlignment="1">
      <alignment horizontal="center" vertical="top" wrapText="1"/>
    </xf>
    <xf numFmtId="49" fontId="8" fillId="5" borderId="12" xfId="0" applyNumberFormat="1" applyFont="1" applyFill="1" applyBorder="1" applyAlignment="1">
      <alignment horizontal="center" vertical="top" wrapText="1"/>
    </xf>
    <xf numFmtId="3" fontId="4" fillId="0" borderId="4" xfId="0" applyNumberFormat="1" applyFont="1" applyBorder="1" applyAlignment="1">
      <alignment horizontal="center" vertical="top" wrapText="1"/>
    </xf>
    <xf numFmtId="3" fontId="4" fillId="0" borderId="6"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14" xfId="0" applyFont="1" applyBorder="1" applyAlignment="1">
      <alignment horizontal="center" vertical="top" wrapText="1"/>
    </xf>
    <xf numFmtId="0" fontId="4" fillId="0" borderId="11" xfId="0" applyFont="1" applyBorder="1" applyAlignment="1">
      <alignment horizontal="center" vertical="top" wrapText="1"/>
    </xf>
    <xf numFmtId="0" fontId="10" fillId="0" borderId="0" xfId="0" applyFont="1" applyAlignment="1">
      <alignment horizontal="center"/>
    </xf>
    <xf numFmtId="0" fontId="10" fillId="5" borderId="4" xfId="0" applyFont="1" applyFill="1" applyBorder="1" applyAlignment="1">
      <alignment vertical="top" wrapText="1"/>
    </xf>
    <xf numFmtId="0" fontId="10" fillId="5" borderId="5" xfId="0" applyFont="1" applyFill="1" applyBorder="1" applyAlignment="1">
      <alignmen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8" fillId="0" borderId="1" xfId="0" applyFont="1" applyBorder="1" applyAlignment="1">
      <alignment horizontal="left" vertical="top" wrapText="1"/>
    </xf>
    <xf numFmtId="4" fontId="26" fillId="0" borderId="11" xfId="0" applyNumberFormat="1" applyFont="1" applyBorder="1" applyAlignment="1">
      <alignment horizontal="center" vertical="top"/>
    </xf>
    <xf numFmtId="4" fontId="26" fillId="0" borderId="3" xfId="0" applyNumberFormat="1" applyFont="1" applyBorder="1" applyAlignment="1">
      <alignment horizontal="center" vertical="top"/>
    </xf>
    <xf numFmtId="4" fontId="26" fillId="0" borderId="12" xfId="0" applyNumberFormat="1" applyFont="1" applyBorder="1" applyAlignment="1">
      <alignment horizontal="center" vertical="top"/>
    </xf>
    <xf numFmtId="0" fontId="4" fillId="0" borderId="4" xfId="0" applyFont="1" applyBorder="1" applyAlignment="1">
      <alignment horizontal="left" wrapText="1"/>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10" fillId="0" borderId="0" xfId="0" applyFont="1" applyAlignment="1">
      <alignment horizontal="center"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21" fillId="0" borderId="4" xfId="0" applyFont="1" applyBorder="1" applyAlignment="1">
      <alignment horizontal="center" vertical="top" wrapText="1"/>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5" xfId="0" applyFont="1" applyBorder="1" applyAlignment="1">
      <alignment horizontal="left" vertical="top" wrapText="1"/>
    </xf>
    <xf numFmtId="0" fontId="10" fillId="0" borderId="3" xfId="0" applyFont="1" applyBorder="1" applyAlignment="1">
      <alignment horizontal="left" vertical="top"/>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4" fillId="0" borderId="0" xfId="0" applyFont="1" applyAlignment="1">
      <alignment horizontal="left"/>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0" fillId="2" borderId="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4" fontId="8" fillId="0" borderId="1" xfId="0" applyNumberFormat="1"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4" fontId="8" fillId="0" borderId="1" xfId="0" applyNumberFormat="1" applyFont="1" applyBorder="1" applyAlignment="1">
      <alignment horizontal="center" vertical="top"/>
    </xf>
    <xf numFmtId="4" fontId="10" fillId="0" borderId="4" xfId="0" applyNumberFormat="1" applyFont="1" applyBorder="1" applyAlignment="1">
      <alignment horizontal="center" vertical="top"/>
    </xf>
    <xf numFmtId="4" fontId="10" fillId="0" borderId="2" xfId="0" applyNumberFormat="1" applyFont="1" applyBorder="1" applyAlignment="1">
      <alignment horizontal="center" vertical="top"/>
    </xf>
    <xf numFmtId="4" fontId="10" fillId="0" borderId="7" xfId="0" applyNumberFormat="1" applyFont="1" applyBorder="1" applyAlignment="1">
      <alignment horizontal="center" vertical="top"/>
    </xf>
    <xf numFmtId="4" fontId="10" fillId="0" borderId="8" xfId="0" applyNumberFormat="1" applyFont="1" applyBorder="1" applyAlignment="1">
      <alignment horizontal="center" vertical="top"/>
    </xf>
    <xf numFmtId="4" fontId="10" fillId="0" borderId="1" xfId="0" applyNumberFormat="1" applyFont="1" applyBorder="1" applyAlignment="1">
      <alignment horizontal="center" vertical="top"/>
    </xf>
    <xf numFmtId="4" fontId="4" fillId="0" borderId="2" xfId="0" applyNumberFormat="1" applyFont="1" applyBorder="1" applyAlignment="1">
      <alignment horizontal="center" vertical="top"/>
    </xf>
    <xf numFmtId="4" fontId="4" fillId="0" borderId="7" xfId="0" applyNumberFormat="1" applyFont="1" applyBorder="1" applyAlignment="1">
      <alignment horizontal="center" vertical="top"/>
    </xf>
    <xf numFmtId="4" fontId="4" fillId="0" borderId="8" xfId="0" applyNumberFormat="1" applyFont="1" applyBorder="1" applyAlignment="1">
      <alignment horizontal="center" vertical="top"/>
    </xf>
    <xf numFmtId="0" fontId="5" fillId="0" borderId="13" xfId="0" applyFont="1" applyBorder="1" applyAlignment="1">
      <alignment horizontal="right" vertical="top"/>
    </xf>
    <xf numFmtId="0" fontId="5" fillId="0" borderId="10" xfId="0" applyFont="1" applyBorder="1" applyAlignment="1">
      <alignment horizontal="right" vertical="top"/>
    </xf>
    <xf numFmtId="0" fontId="5" fillId="0" borderId="11" xfId="0" applyFont="1" applyBorder="1" applyAlignment="1">
      <alignment horizontal="right" vertical="top"/>
    </xf>
    <xf numFmtId="0" fontId="5" fillId="0" borderId="3" xfId="0" applyFont="1" applyBorder="1" applyAlignment="1">
      <alignment horizontal="right" vertical="top"/>
    </xf>
    <xf numFmtId="0" fontId="5" fillId="0" borderId="12" xfId="0" applyFont="1" applyBorder="1" applyAlignment="1">
      <alignment horizontal="right" vertical="top"/>
    </xf>
    <xf numFmtId="4" fontId="4" fillId="0" borderId="9" xfId="0" applyNumberFormat="1" applyFont="1" applyBorder="1" applyAlignment="1">
      <alignment horizontal="center" vertical="top" wrapText="1"/>
    </xf>
    <xf numFmtId="4" fontId="4" fillId="0" borderId="14" xfId="0" applyNumberFormat="1" applyFont="1" applyBorder="1" applyAlignment="1">
      <alignment horizontal="center" vertical="top" wrapText="1"/>
    </xf>
    <xf numFmtId="0" fontId="16" fillId="0" borderId="4"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5" fillId="0" borderId="6" xfId="0" applyFont="1" applyBorder="1" applyAlignment="1">
      <alignment horizontal="center" wrapText="1"/>
    </xf>
    <xf numFmtId="0" fontId="5" fillId="0" borderId="13" xfId="0" applyFont="1" applyBorder="1" applyAlignment="1">
      <alignment horizontal="left" wrapText="1"/>
    </xf>
    <xf numFmtId="4" fontId="10" fillId="0" borderId="9" xfId="0" applyNumberFormat="1" applyFont="1" applyBorder="1" applyAlignment="1">
      <alignment horizontal="center" vertical="top"/>
    </xf>
    <xf numFmtId="4" fontId="10" fillId="0" borderId="13" xfId="0" applyNumberFormat="1" applyFont="1" applyBorder="1" applyAlignment="1">
      <alignment horizontal="center" vertical="top"/>
    </xf>
    <xf numFmtId="4" fontId="10" fillId="0" borderId="10" xfId="0" applyNumberFormat="1" applyFont="1" applyBorder="1" applyAlignment="1">
      <alignment horizontal="center" vertical="top"/>
    </xf>
    <xf numFmtId="1" fontId="4" fillId="0" borderId="4" xfId="0" applyNumberFormat="1" applyFont="1" applyBorder="1" applyAlignment="1">
      <alignment horizontal="left" vertical="top"/>
    </xf>
    <xf numFmtId="1" fontId="4" fillId="0" borderId="6" xfId="0" applyNumberFormat="1" applyFont="1" applyBorder="1" applyAlignment="1">
      <alignment horizontal="left" vertical="top"/>
    </xf>
    <xf numFmtId="1" fontId="4" fillId="0" borderId="5" xfId="0" applyNumberFormat="1" applyFont="1" applyBorder="1" applyAlignment="1">
      <alignment horizontal="left" vertical="top"/>
    </xf>
    <xf numFmtId="0" fontId="4" fillId="0" borderId="6" xfId="0" applyFont="1" applyBorder="1" applyAlignment="1">
      <alignment horizontal="left" wrapText="1"/>
    </xf>
    <xf numFmtId="0" fontId="5" fillId="0" borderId="5" xfId="0" applyFont="1" applyBorder="1" applyAlignment="1">
      <alignment horizontal="left" wrapText="1"/>
    </xf>
    <xf numFmtId="0" fontId="5" fillId="0" borderId="14" xfId="0" applyFont="1" applyBorder="1" applyAlignment="1">
      <alignment horizontal="center" wrapText="1"/>
    </xf>
    <xf numFmtId="4" fontId="23" fillId="0" borderId="14" xfId="0" applyNumberFormat="1" applyFont="1" applyBorder="1" applyAlignment="1">
      <alignment horizontal="center" vertical="top"/>
    </xf>
    <xf numFmtId="4" fontId="23" fillId="0" borderId="0" xfId="0" applyNumberFormat="1" applyFont="1" applyAlignment="1">
      <alignment horizontal="center" vertical="top"/>
    </xf>
    <xf numFmtId="4" fontId="23" fillId="0" borderId="15" xfId="0" applyNumberFormat="1" applyFont="1" applyBorder="1" applyAlignment="1">
      <alignment horizontal="center" vertical="top"/>
    </xf>
    <xf numFmtId="0" fontId="21" fillId="0" borderId="6" xfId="0" applyFont="1" applyBorder="1" applyAlignment="1">
      <alignment horizontal="left" vertical="top" wrapText="1"/>
    </xf>
    <xf numFmtId="0" fontId="17" fillId="0" borderId="11" xfId="0" applyFont="1" applyBorder="1" applyAlignment="1">
      <alignment horizontal="right"/>
    </xf>
    <xf numFmtId="0" fontId="17" fillId="0" borderId="3" xfId="0" applyFont="1" applyBorder="1" applyAlignment="1">
      <alignment horizontal="right"/>
    </xf>
    <xf numFmtId="0" fontId="5" fillId="0" borderId="9" xfId="0" applyFont="1" applyBorder="1" applyAlignment="1">
      <alignment horizontal="right"/>
    </xf>
    <xf numFmtId="0" fontId="5" fillId="0" borderId="13" xfId="0" applyFont="1" applyBorder="1" applyAlignment="1">
      <alignment horizontal="right"/>
    </xf>
    <xf numFmtId="3" fontId="8" fillId="0" borderId="4" xfId="0" applyNumberFormat="1" applyFont="1" applyBorder="1" applyAlignment="1">
      <alignment horizontal="center" vertical="top" wrapText="1"/>
    </xf>
    <xf numFmtId="3" fontId="8" fillId="0" borderId="6" xfId="0" applyNumberFormat="1" applyFont="1" applyBorder="1" applyAlignment="1">
      <alignment horizontal="center" vertical="top"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10" fillId="0" borderId="1" xfId="0" applyFont="1" applyBorder="1" applyAlignment="1">
      <alignment horizontal="center" vertical="top"/>
    </xf>
    <xf numFmtId="0" fontId="8" fillId="0" borderId="1" xfId="0" applyFont="1" applyBorder="1" applyAlignment="1">
      <alignment horizontal="center" vertical="top"/>
    </xf>
    <xf numFmtId="0" fontId="8" fillId="0" borderId="0" xfId="0" applyFont="1" applyAlignment="1">
      <alignment horizontal="left" vertical="top" wrapText="1"/>
    </xf>
    <xf numFmtId="0" fontId="12" fillId="0" borderId="2"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wrapText="1"/>
    </xf>
  </cellXfs>
  <cellStyles count="4">
    <cellStyle name="Hipersaitas" xfId="2" builtinId="8"/>
    <cellStyle name="Įprastas" xfId="0" builtinId="0"/>
    <cellStyle name="Kablelis" xfId="1" builtinId="3"/>
    <cellStyle name="Procentai" xfId="3" builtinId="5"/>
  </cellStyles>
  <dxfs count="1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M139"/>
  <sheetViews>
    <sheetView zoomScale="70" zoomScaleNormal="70" zoomScaleSheetLayoutView="70" workbookViewId="0">
      <pane xSplit="12" ySplit="8" topLeftCell="M123" activePane="bottomRight" state="frozen"/>
      <selection activeCell="P125" sqref="P125:P129"/>
      <selection pane="topRight" activeCell="P125" sqref="P125:P129"/>
      <selection pane="bottomLeft" activeCell="P125" sqref="P125:P129"/>
      <selection pane="bottomRight" activeCell="C99" sqref="C99:C103"/>
    </sheetView>
  </sheetViews>
  <sheetFormatPr defaultRowHeight="14.4" x14ac:dyDescent="0.3"/>
  <cols>
    <col min="1" max="1" width="4" customWidth="1"/>
    <col min="2" max="2" width="6.33203125" customWidth="1"/>
    <col min="3" max="3" width="18.5546875" customWidth="1"/>
    <col min="4" max="4" width="16.109375" customWidth="1"/>
    <col min="5" max="5" width="14.44140625" customWidth="1"/>
    <col min="6" max="6" width="33.44140625" customWidth="1"/>
    <col min="7" max="7" width="10" customWidth="1"/>
    <col min="8" max="8" width="10.6640625" customWidth="1"/>
    <col min="9" max="9" width="11" customWidth="1"/>
    <col min="10" max="10" width="27.88671875" customWidth="1"/>
    <col min="11" max="11" width="69" customWidth="1"/>
  </cols>
  <sheetData>
    <row r="2" spans="2:11" ht="14.4" customHeight="1" x14ac:dyDescent="0.3">
      <c r="B2" s="446" t="s">
        <v>0</v>
      </c>
      <c r="C2" s="446"/>
      <c r="D2" s="446"/>
      <c r="E2" s="446"/>
      <c r="F2" s="446"/>
      <c r="G2" s="446"/>
      <c r="H2" s="446"/>
      <c r="I2" s="446"/>
      <c r="J2" s="446"/>
      <c r="K2" s="446"/>
    </row>
    <row r="3" spans="2:11" ht="18.600000000000001" customHeight="1" x14ac:dyDescent="0.3">
      <c r="B3" s="446" t="s">
        <v>1</v>
      </c>
      <c r="C3" s="446"/>
      <c r="D3" s="446"/>
      <c r="E3" s="446"/>
      <c r="F3" s="446"/>
      <c r="G3" s="446"/>
      <c r="H3" s="446"/>
      <c r="I3" s="446"/>
      <c r="J3" s="446"/>
      <c r="K3" s="446"/>
    </row>
    <row r="5" spans="2:11" ht="15.6" x14ac:dyDescent="0.3">
      <c r="B5" s="415" t="s">
        <v>2</v>
      </c>
      <c r="C5" s="415"/>
      <c r="D5" s="415"/>
      <c r="E5" s="415"/>
    </row>
    <row r="6" spans="2:11" ht="27.6" customHeight="1" x14ac:dyDescent="0.3">
      <c r="B6" s="413" t="s">
        <v>3</v>
      </c>
      <c r="C6" s="413" t="s">
        <v>4</v>
      </c>
      <c r="D6" s="413"/>
      <c r="E6" s="413" t="s">
        <v>5</v>
      </c>
      <c r="F6" s="447" t="s">
        <v>6</v>
      </c>
      <c r="G6" s="447"/>
      <c r="H6" s="447"/>
      <c r="I6" s="447"/>
      <c r="J6" s="413" t="s">
        <v>7</v>
      </c>
      <c r="K6" s="413" t="s">
        <v>8</v>
      </c>
    </row>
    <row r="7" spans="2:11" ht="64.2" customHeight="1" x14ac:dyDescent="0.3">
      <c r="B7" s="413"/>
      <c r="C7" s="3" t="s">
        <v>9</v>
      </c>
      <c r="D7" s="3" t="s">
        <v>10</v>
      </c>
      <c r="E7" s="413"/>
      <c r="F7" s="3" t="s">
        <v>11</v>
      </c>
      <c r="G7" s="3" t="s">
        <v>12</v>
      </c>
      <c r="H7" s="3" t="s">
        <v>13</v>
      </c>
      <c r="I7" s="3" t="s">
        <v>14</v>
      </c>
      <c r="J7" s="413"/>
      <c r="K7" s="413"/>
    </row>
    <row r="8" spans="2:11" ht="15.6" x14ac:dyDescent="0.3">
      <c r="B8" s="4">
        <v>1</v>
      </c>
      <c r="C8" s="4">
        <v>2</v>
      </c>
      <c r="D8" s="4">
        <v>3</v>
      </c>
      <c r="E8" s="4">
        <v>4</v>
      </c>
      <c r="F8" s="4">
        <v>5</v>
      </c>
      <c r="G8" s="4">
        <v>6</v>
      </c>
      <c r="H8" s="4">
        <v>7</v>
      </c>
      <c r="I8" s="4">
        <v>8</v>
      </c>
      <c r="J8" s="4">
        <v>9</v>
      </c>
      <c r="K8" s="4">
        <v>10</v>
      </c>
    </row>
    <row r="9" spans="2:11" ht="18" customHeight="1" x14ac:dyDescent="0.3">
      <c r="B9" s="406" t="s">
        <v>15</v>
      </c>
      <c r="C9" s="400" t="s">
        <v>122</v>
      </c>
      <c r="D9" s="406" t="s">
        <v>123</v>
      </c>
      <c r="E9" s="406" t="s">
        <v>507</v>
      </c>
      <c r="F9" s="400" t="s">
        <v>506</v>
      </c>
      <c r="G9" s="234">
        <v>67.8</v>
      </c>
      <c r="H9" s="235">
        <v>69</v>
      </c>
      <c r="I9" s="234">
        <v>71</v>
      </c>
      <c r="J9" s="400" t="s">
        <v>124</v>
      </c>
      <c r="K9" s="400" t="s">
        <v>426</v>
      </c>
    </row>
    <row r="10" spans="2:11" ht="18.75" customHeight="1" x14ac:dyDescent="0.3">
      <c r="B10" s="406"/>
      <c r="C10" s="400"/>
      <c r="D10" s="406"/>
      <c r="E10" s="406"/>
      <c r="F10" s="400"/>
      <c r="G10" s="10" t="s">
        <v>17</v>
      </c>
      <c r="H10" s="10" t="s">
        <v>18</v>
      </c>
      <c r="I10" s="10" t="s">
        <v>19</v>
      </c>
      <c r="J10" s="400"/>
      <c r="K10" s="400"/>
    </row>
    <row r="11" spans="2:11" ht="16.2" customHeight="1" x14ac:dyDescent="0.3">
      <c r="B11" s="406"/>
      <c r="C11" s="400"/>
      <c r="D11" s="406"/>
      <c r="E11" s="406" t="s">
        <v>507</v>
      </c>
      <c r="F11" s="400" t="s">
        <v>125</v>
      </c>
      <c r="G11" s="234">
        <v>16.600000000000001</v>
      </c>
      <c r="H11" s="234">
        <v>19.600000000000001</v>
      </c>
      <c r="I11" s="234">
        <v>24.4</v>
      </c>
      <c r="J11" s="400"/>
      <c r="K11" s="400"/>
    </row>
    <row r="12" spans="2:11" ht="52.5" customHeight="1" x14ac:dyDescent="0.3">
      <c r="B12" s="406"/>
      <c r="C12" s="400"/>
      <c r="D12" s="406"/>
      <c r="E12" s="406"/>
      <c r="F12" s="400"/>
      <c r="G12" s="10" t="s">
        <v>21</v>
      </c>
      <c r="H12" s="10" t="s">
        <v>18</v>
      </c>
      <c r="I12" s="10" t="s">
        <v>19</v>
      </c>
      <c r="J12" s="400"/>
      <c r="K12" s="400"/>
    </row>
    <row r="13" spans="2:11" ht="15.6" x14ac:dyDescent="0.3">
      <c r="B13" s="406"/>
      <c r="C13" s="400"/>
      <c r="D13" s="406"/>
      <c r="E13" s="406" t="s">
        <v>507</v>
      </c>
      <c r="F13" s="400" t="s">
        <v>126</v>
      </c>
      <c r="G13" s="234">
        <v>30.28</v>
      </c>
      <c r="H13" s="234">
        <v>28.7</v>
      </c>
      <c r="I13" s="234">
        <v>21.9</v>
      </c>
      <c r="J13" s="400"/>
      <c r="K13" s="400"/>
    </row>
    <row r="14" spans="2:11" ht="20.25" customHeight="1" x14ac:dyDescent="0.3">
      <c r="B14" s="406"/>
      <c r="C14" s="400"/>
      <c r="D14" s="406"/>
      <c r="E14" s="406"/>
      <c r="F14" s="400"/>
      <c r="G14" s="48" t="s">
        <v>17</v>
      </c>
      <c r="H14" s="48" t="s">
        <v>18</v>
      </c>
      <c r="I14" s="48" t="s">
        <v>19</v>
      </c>
      <c r="J14" s="400"/>
      <c r="K14" s="400"/>
    </row>
    <row r="15" spans="2:11" ht="15.6" x14ac:dyDescent="0.3">
      <c r="B15" s="406" t="s">
        <v>22</v>
      </c>
      <c r="C15" s="400" t="s">
        <v>127</v>
      </c>
      <c r="D15" s="406" t="s">
        <v>128</v>
      </c>
      <c r="E15" s="406" t="s">
        <v>457</v>
      </c>
      <c r="F15" s="428" t="s">
        <v>652</v>
      </c>
      <c r="G15" s="234">
        <v>0</v>
      </c>
      <c r="H15" s="83">
        <v>0</v>
      </c>
      <c r="I15" s="236">
        <f>'IV skyrius VIII skirsnis'!N14+'IV skyriaus XI skirsnis'!N10-I33-I79</f>
        <v>49326</v>
      </c>
      <c r="J15" s="27"/>
      <c r="K15" s="28"/>
    </row>
    <row r="16" spans="2:11" ht="15.6" x14ac:dyDescent="0.3">
      <c r="B16" s="407"/>
      <c r="C16" s="401"/>
      <c r="D16" s="407"/>
      <c r="E16" s="407"/>
      <c r="F16" s="429"/>
      <c r="G16" s="237" t="s">
        <v>21</v>
      </c>
      <c r="H16" s="237" t="s">
        <v>18</v>
      </c>
      <c r="I16" s="208"/>
      <c r="J16" s="91"/>
      <c r="K16" s="92"/>
    </row>
    <row r="17" spans="2:11" ht="18.75" customHeight="1" x14ac:dyDescent="0.3">
      <c r="B17" s="408"/>
      <c r="C17" s="402"/>
      <c r="D17" s="408"/>
      <c r="E17" s="408"/>
      <c r="F17" s="430"/>
      <c r="G17" s="10"/>
      <c r="H17" s="10"/>
      <c r="I17" s="10" t="s">
        <v>23</v>
      </c>
      <c r="J17" s="91"/>
      <c r="K17" s="92"/>
    </row>
    <row r="18" spans="2:11" ht="15.6" x14ac:dyDescent="0.3">
      <c r="B18" s="406" t="s">
        <v>24</v>
      </c>
      <c r="C18" s="400" t="s">
        <v>129</v>
      </c>
      <c r="D18" s="406" t="s">
        <v>130</v>
      </c>
      <c r="E18" s="406" t="s">
        <v>457</v>
      </c>
      <c r="F18" s="427" t="s">
        <v>649</v>
      </c>
      <c r="G18" s="234">
        <v>0</v>
      </c>
      <c r="H18" s="234">
        <v>0</v>
      </c>
      <c r="I18" s="238">
        <f>'IV skyrius VIII skirsnis'!N16</f>
        <v>20.650000000000002</v>
      </c>
      <c r="J18" s="27"/>
      <c r="K18" s="28"/>
    </row>
    <row r="19" spans="2:11" ht="50.25" customHeight="1" x14ac:dyDescent="0.3">
      <c r="B19" s="407"/>
      <c r="C19" s="401"/>
      <c r="D19" s="407"/>
      <c r="E19" s="408"/>
      <c r="F19" s="402"/>
      <c r="G19" s="10" t="s">
        <v>17</v>
      </c>
      <c r="H19" s="10" t="s">
        <v>18</v>
      </c>
      <c r="I19" s="10" t="s">
        <v>23</v>
      </c>
      <c r="J19" s="91"/>
      <c r="K19" s="92"/>
    </row>
    <row r="20" spans="2:11" ht="15.6" x14ac:dyDescent="0.3">
      <c r="B20" s="407"/>
      <c r="C20" s="401"/>
      <c r="D20" s="407"/>
      <c r="E20" s="406" t="s">
        <v>457</v>
      </c>
      <c r="F20" s="427" t="s">
        <v>648</v>
      </c>
      <c r="G20" s="234">
        <v>0</v>
      </c>
      <c r="H20" s="83">
        <v>0</v>
      </c>
      <c r="I20" s="239">
        <f>'IV skyriaus XI skirsnis'!O60</f>
        <v>21.973999999999997</v>
      </c>
      <c r="J20" s="27"/>
      <c r="K20" s="28"/>
    </row>
    <row r="21" spans="2:11" ht="48.75" customHeight="1" x14ac:dyDescent="0.3">
      <c r="B21" s="407"/>
      <c r="C21" s="401"/>
      <c r="D21" s="407"/>
      <c r="E21" s="408"/>
      <c r="F21" s="402"/>
      <c r="G21" s="10" t="s">
        <v>17</v>
      </c>
      <c r="H21" s="10" t="s">
        <v>18</v>
      </c>
      <c r="I21" s="10" t="s">
        <v>23</v>
      </c>
      <c r="J21" s="56"/>
      <c r="K21" s="49"/>
    </row>
    <row r="22" spans="2:11" ht="15.6" x14ac:dyDescent="0.3">
      <c r="B22" s="407"/>
      <c r="C22" s="401"/>
      <c r="D22" s="407"/>
      <c r="E22" s="406" t="s">
        <v>457</v>
      </c>
      <c r="F22" s="400" t="s">
        <v>431</v>
      </c>
      <c r="G22" s="237" t="s">
        <v>32</v>
      </c>
      <c r="H22" s="237" t="s">
        <v>32</v>
      </c>
      <c r="I22" s="240">
        <f>'IV skyrius VIII skirsnis'!N12</f>
        <v>7.23</v>
      </c>
      <c r="J22" s="91"/>
      <c r="K22" s="92"/>
    </row>
    <row r="23" spans="2:11" ht="51.75" customHeight="1" x14ac:dyDescent="0.3">
      <c r="B23" s="407"/>
      <c r="C23" s="401"/>
      <c r="D23" s="407"/>
      <c r="E23" s="408"/>
      <c r="F23" s="402"/>
      <c r="G23" s="10" t="s">
        <v>17</v>
      </c>
      <c r="H23" s="10" t="s">
        <v>18</v>
      </c>
      <c r="I23" s="10" t="s">
        <v>23</v>
      </c>
      <c r="J23" s="91"/>
      <c r="K23" s="92"/>
    </row>
    <row r="24" spans="2:11" ht="15.6" x14ac:dyDescent="0.3">
      <c r="B24" s="407"/>
      <c r="C24" s="401"/>
      <c r="D24" s="407"/>
      <c r="E24" s="406" t="s">
        <v>457</v>
      </c>
      <c r="F24" s="427" t="s">
        <v>429</v>
      </c>
      <c r="G24" s="234">
        <v>0</v>
      </c>
      <c r="H24" s="234">
        <v>0</v>
      </c>
      <c r="I24" s="241">
        <f>'IV skyrius VIII skirsnis'!N10</f>
        <v>11.98</v>
      </c>
      <c r="J24" s="27"/>
      <c r="K24" s="28"/>
    </row>
    <row r="25" spans="2:11" ht="33.75" customHeight="1" x14ac:dyDescent="0.3">
      <c r="B25" s="408"/>
      <c r="C25" s="402"/>
      <c r="D25" s="408"/>
      <c r="E25" s="408"/>
      <c r="F25" s="402"/>
      <c r="G25" s="10" t="s">
        <v>17</v>
      </c>
      <c r="H25" s="10" t="s">
        <v>18</v>
      </c>
      <c r="I25" s="10" t="s">
        <v>23</v>
      </c>
      <c r="J25" s="91"/>
      <c r="K25" s="92"/>
    </row>
    <row r="26" spans="2:11" ht="16.95" customHeight="1" x14ac:dyDescent="0.3">
      <c r="B26" s="406" t="s">
        <v>26</v>
      </c>
      <c r="C26" s="400" t="s">
        <v>131</v>
      </c>
      <c r="D26" s="406" t="s">
        <v>132</v>
      </c>
      <c r="E26" s="406" t="s">
        <v>507</v>
      </c>
      <c r="F26" s="401" t="s">
        <v>133</v>
      </c>
      <c r="G26" s="242">
        <v>67.8</v>
      </c>
      <c r="H26" s="243">
        <v>69</v>
      </c>
      <c r="I26" s="243">
        <v>71</v>
      </c>
      <c r="J26" s="400"/>
      <c r="K26" s="400" t="s">
        <v>27</v>
      </c>
    </row>
    <row r="27" spans="2:11" ht="129.75" customHeight="1" x14ac:dyDescent="0.3">
      <c r="B27" s="406"/>
      <c r="C27" s="400"/>
      <c r="D27" s="406"/>
      <c r="E27" s="406"/>
      <c r="F27" s="401"/>
      <c r="G27" s="10" t="s">
        <v>17</v>
      </c>
      <c r="H27" s="10" t="s">
        <v>18</v>
      </c>
      <c r="I27" s="10" t="s">
        <v>19</v>
      </c>
      <c r="J27" s="400"/>
      <c r="K27" s="400"/>
    </row>
    <row r="28" spans="2:11" ht="15.75" customHeight="1" x14ac:dyDescent="0.3">
      <c r="B28" s="406" t="s">
        <v>28</v>
      </c>
      <c r="C28" s="400" t="s">
        <v>134</v>
      </c>
      <c r="D28" s="406" t="s">
        <v>135</v>
      </c>
      <c r="E28" s="406" t="s">
        <v>457</v>
      </c>
      <c r="F28" s="427" t="s">
        <v>651</v>
      </c>
      <c r="G28" s="244">
        <v>0</v>
      </c>
      <c r="H28" s="245">
        <v>0</v>
      </c>
      <c r="I28" s="246">
        <f>'IV skyriaus XI skirsnis'!N16</f>
        <v>9790</v>
      </c>
      <c r="J28" s="27"/>
      <c r="K28" s="28"/>
    </row>
    <row r="29" spans="2:11" ht="39.75" customHeight="1" x14ac:dyDescent="0.3">
      <c r="B29" s="407"/>
      <c r="C29" s="401"/>
      <c r="D29" s="407"/>
      <c r="E29" s="408"/>
      <c r="F29" s="402"/>
      <c r="G29" s="10" t="s">
        <v>20</v>
      </c>
      <c r="H29" s="10" t="s">
        <v>18</v>
      </c>
      <c r="I29" s="10" t="s">
        <v>23</v>
      </c>
      <c r="J29" s="91"/>
      <c r="K29" s="92"/>
    </row>
    <row r="30" spans="2:11" ht="15.6" x14ac:dyDescent="0.3">
      <c r="B30" s="407"/>
      <c r="C30" s="401"/>
      <c r="D30" s="407"/>
      <c r="E30" s="406" t="s">
        <v>457</v>
      </c>
      <c r="F30" s="427" t="s">
        <v>647</v>
      </c>
      <c r="G30" s="234">
        <v>0</v>
      </c>
      <c r="H30" s="83">
        <v>0</v>
      </c>
      <c r="I30" s="239">
        <f>'IV skyriaus XI skirsnis'!O91</f>
        <v>353.60109999999997</v>
      </c>
      <c r="J30" s="27"/>
      <c r="K30" s="28"/>
    </row>
    <row r="31" spans="2:11" ht="15.6" x14ac:dyDescent="0.3">
      <c r="B31" s="407"/>
      <c r="C31" s="401"/>
      <c r="D31" s="407"/>
      <c r="E31" s="407"/>
      <c r="F31" s="420"/>
      <c r="G31" s="242"/>
      <c r="H31" s="248"/>
      <c r="I31" s="302"/>
      <c r="J31" s="91"/>
      <c r="K31" s="92"/>
    </row>
    <row r="32" spans="2:11" ht="48.75" customHeight="1" x14ac:dyDescent="0.3">
      <c r="B32" s="408"/>
      <c r="C32" s="402"/>
      <c r="D32" s="408"/>
      <c r="E32" s="408"/>
      <c r="F32" s="402"/>
      <c r="G32" s="10" t="s">
        <v>17</v>
      </c>
      <c r="H32" s="10" t="s">
        <v>18</v>
      </c>
      <c r="I32" s="10" t="s">
        <v>23</v>
      </c>
      <c r="J32" s="56"/>
      <c r="K32" s="49"/>
    </row>
    <row r="33" spans="2:11" ht="15.6" x14ac:dyDescent="0.3">
      <c r="B33" s="406" t="s">
        <v>29</v>
      </c>
      <c r="C33" s="400" t="s">
        <v>136</v>
      </c>
      <c r="D33" s="406" t="s">
        <v>137</v>
      </c>
      <c r="E33" s="406" t="s">
        <v>457</v>
      </c>
      <c r="F33" s="427" t="s">
        <v>653</v>
      </c>
      <c r="G33" s="244">
        <v>0</v>
      </c>
      <c r="H33" s="245">
        <v>0</v>
      </c>
      <c r="I33" s="246">
        <f>'IV skyriaus XI skirsnis'!O214</f>
        <v>13000</v>
      </c>
      <c r="J33" s="27"/>
      <c r="K33" s="28"/>
    </row>
    <row r="34" spans="2:11" ht="85.5" customHeight="1" x14ac:dyDescent="0.3">
      <c r="B34" s="408"/>
      <c r="C34" s="402"/>
      <c r="D34" s="408"/>
      <c r="E34" s="408"/>
      <c r="F34" s="402"/>
      <c r="G34" s="10" t="s">
        <v>20</v>
      </c>
      <c r="H34" s="10" t="s">
        <v>18</v>
      </c>
      <c r="I34" s="10" t="s">
        <v>23</v>
      </c>
      <c r="J34" s="91"/>
      <c r="K34" s="92"/>
    </row>
    <row r="35" spans="2:11" ht="17.399999999999999" customHeight="1" x14ac:dyDescent="0.3">
      <c r="B35" s="406" t="s">
        <v>49</v>
      </c>
      <c r="C35" s="400" t="s">
        <v>138</v>
      </c>
      <c r="D35" s="406" t="s">
        <v>139</v>
      </c>
      <c r="E35" s="406" t="s">
        <v>507</v>
      </c>
      <c r="F35" s="400" t="s">
        <v>140</v>
      </c>
      <c r="G35" s="234">
        <v>84</v>
      </c>
      <c r="H35" s="234">
        <v>84</v>
      </c>
      <c r="I35" s="234">
        <v>94</v>
      </c>
      <c r="J35" s="445"/>
      <c r="K35" s="445"/>
    </row>
    <row r="36" spans="2:11" ht="17.25" customHeight="1" x14ac:dyDescent="0.3">
      <c r="B36" s="406"/>
      <c r="C36" s="400"/>
      <c r="D36" s="406"/>
      <c r="E36" s="406"/>
      <c r="F36" s="400"/>
      <c r="G36" s="10" t="s">
        <v>17</v>
      </c>
      <c r="H36" s="10" t="s">
        <v>18</v>
      </c>
      <c r="I36" s="10" t="s">
        <v>19</v>
      </c>
      <c r="J36" s="445"/>
      <c r="K36" s="445"/>
    </row>
    <row r="37" spans="2:11" ht="21.6" customHeight="1" x14ac:dyDescent="0.3">
      <c r="B37" s="406"/>
      <c r="C37" s="400"/>
      <c r="D37" s="406"/>
      <c r="E37" s="406" t="s">
        <v>507</v>
      </c>
      <c r="F37" s="400" t="s">
        <v>141</v>
      </c>
      <c r="G37" s="234">
        <v>66</v>
      </c>
      <c r="H37" s="234">
        <v>66</v>
      </c>
      <c r="I37" s="234">
        <v>75</v>
      </c>
      <c r="J37" s="445" t="s">
        <v>16</v>
      </c>
      <c r="K37" s="445" t="s">
        <v>16</v>
      </c>
    </row>
    <row r="38" spans="2:11" ht="60" customHeight="1" x14ac:dyDescent="0.3">
      <c r="B38" s="406"/>
      <c r="C38" s="400"/>
      <c r="D38" s="406"/>
      <c r="E38" s="406"/>
      <c r="F38" s="400"/>
      <c r="G38" s="10" t="s">
        <v>21</v>
      </c>
      <c r="H38" s="10" t="s">
        <v>18</v>
      </c>
      <c r="I38" s="10" t="s">
        <v>19</v>
      </c>
      <c r="J38" s="445"/>
      <c r="K38" s="445"/>
    </row>
    <row r="39" spans="2:11" ht="19.2" customHeight="1" x14ac:dyDescent="0.3">
      <c r="B39" s="406"/>
      <c r="C39" s="400"/>
      <c r="D39" s="406"/>
      <c r="E39" s="406" t="s">
        <v>507</v>
      </c>
      <c r="F39" s="400" t="s">
        <v>142</v>
      </c>
      <c r="G39" s="234">
        <v>42.5</v>
      </c>
      <c r="H39" s="82">
        <v>42.5</v>
      </c>
      <c r="I39" s="83">
        <v>90</v>
      </c>
      <c r="J39" s="445" t="s">
        <v>16</v>
      </c>
      <c r="K39" s="445" t="s">
        <v>16</v>
      </c>
    </row>
    <row r="40" spans="2:11" ht="45.75" customHeight="1" x14ac:dyDescent="0.3">
      <c r="B40" s="406"/>
      <c r="C40" s="400"/>
      <c r="D40" s="406"/>
      <c r="E40" s="406"/>
      <c r="F40" s="400"/>
      <c r="G40" s="10" t="s">
        <v>143</v>
      </c>
      <c r="H40" s="10" t="s">
        <v>144</v>
      </c>
      <c r="I40" s="10" t="s">
        <v>145</v>
      </c>
      <c r="J40" s="445"/>
      <c r="K40" s="445"/>
    </row>
    <row r="41" spans="2:11" ht="18" customHeight="1" x14ac:dyDescent="0.3">
      <c r="B41" s="406" t="s">
        <v>146</v>
      </c>
      <c r="C41" s="400" t="s">
        <v>147</v>
      </c>
      <c r="D41" s="406" t="s">
        <v>148</v>
      </c>
      <c r="E41" s="406" t="s">
        <v>457</v>
      </c>
      <c r="F41" s="400" t="s">
        <v>525</v>
      </c>
      <c r="G41" s="83">
        <v>7140</v>
      </c>
      <c r="H41" s="83">
        <v>7140</v>
      </c>
      <c r="I41" s="247">
        <f>'IV skyrius I skirsnis'!O66</f>
        <v>8293</v>
      </c>
      <c r="J41" s="444"/>
      <c r="K41" s="444"/>
    </row>
    <row r="42" spans="2:11" ht="18" customHeight="1" x14ac:dyDescent="0.3">
      <c r="B42" s="406"/>
      <c r="C42" s="400"/>
      <c r="D42" s="406"/>
      <c r="E42" s="406"/>
      <c r="F42" s="400"/>
      <c r="G42" s="248"/>
      <c r="H42" s="248"/>
      <c r="I42" s="188"/>
      <c r="J42" s="444"/>
      <c r="K42" s="444"/>
    </row>
    <row r="43" spans="2:11" ht="18" customHeight="1" x14ac:dyDescent="0.3">
      <c r="B43" s="406"/>
      <c r="C43" s="400"/>
      <c r="D43" s="406"/>
      <c r="E43" s="406"/>
      <c r="F43" s="400"/>
      <c r="G43" s="433" t="s">
        <v>149</v>
      </c>
      <c r="H43" s="433" t="s">
        <v>18</v>
      </c>
      <c r="I43" s="433" t="s">
        <v>23</v>
      </c>
      <c r="J43" s="444"/>
      <c r="K43" s="444"/>
    </row>
    <row r="44" spans="2:11" ht="42.75" customHeight="1" x14ac:dyDescent="0.3">
      <c r="B44" s="406"/>
      <c r="C44" s="400"/>
      <c r="D44" s="406"/>
      <c r="E44" s="406"/>
      <c r="F44" s="400"/>
      <c r="G44" s="434"/>
      <c r="H44" s="434"/>
      <c r="I44" s="434"/>
      <c r="J44" s="444"/>
      <c r="K44" s="444"/>
    </row>
    <row r="45" spans="2:11" ht="15.6" x14ac:dyDescent="0.3">
      <c r="B45" s="406"/>
      <c r="C45" s="400"/>
      <c r="D45" s="406"/>
      <c r="E45" s="406" t="s">
        <v>457</v>
      </c>
      <c r="F45" s="400" t="s">
        <v>150</v>
      </c>
      <c r="G45" s="234">
        <v>6.5</v>
      </c>
      <c r="H45" s="234">
        <v>6.5</v>
      </c>
      <c r="I45" s="82">
        <f>'IV skyrius I skirsnis'!N22</f>
        <v>12.9</v>
      </c>
      <c r="J45" s="444"/>
      <c r="K45" s="444"/>
    </row>
    <row r="46" spans="2:11" ht="15.6" x14ac:dyDescent="0.3">
      <c r="B46" s="406"/>
      <c r="C46" s="400"/>
      <c r="D46" s="406"/>
      <c r="E46" s="406"/>
      <c r="F46" s="400"/>
      <c r="G46" s="433" t="s">
        <v>149</v>
      </c>
      <c r="H46" s="433" t="s">
        <v>18</v>
      </c>
      <c r="I46" s="226"/>
      <c r="J46" s="444"/>
      <c r="K46" s="444"/>
    </row>
    <row r="47" spans="2:11" ht="69" customHeight="1" x14ac:dyDescent="0.3">
      <c r="B47" s="406"/>
      <c r="C47" s="400"/>
      <c r="D47" s="406"/>
      <c r="E47" s="406"/>
      <c r="F47" s="400"/>
      <c r="G47" s="434"/>
      <c r="H47" s="434"/>
      <c r="I47" s="48" t="s">
        <v>23</v>
      </c>
      <c r="J47" s="444"/>
      <c r="K47" s="444"/>
    </row>
    <row r="48" spans="2:11" ht="15.75" customHeight="1" x14ac:dyDescent="0.3">
      <c r="B48" s="406"/>
      <c r="C48" s="400"/>
      <c r="D48" s="406"/>
      <c r="E48" s="406" t="s">
        <v>457</v>
      </c>
      <c r="F48" s="436" t="s">
        <v>720</v>
      </c>
      <c r="G48" s="234">
        <v>0</v>
      </c>
      <c r="H48" s="234">
        <v>0</v>
      </c>
      <c r="I48" s="247">
        <f>'IV skyrius I skirsnis'!O69</f>
        <v>1788</v>
      </c>
      <c r="J48" s="444"/>
      <c r="K48" s="444"/>
    </row>
    <row r="49" spans="2:13" ht="15.6" x14ac:dyDescent="0.3">
      <c r="B49" s="406"/>
      <c r="C49" s="400"/>
      <c r="D49" s="406"/>
      <c r="E49" s="406"/>
      <c r="F49" s="437"/>
      <c r="G49" s="433" t="s">
        <v>149</v>
      </c>
      <c r="H49" s="433" t="s">
        <v>18</v>
      </c>
      <c r="I49" s="208"/>
      <c r="J49" s="444"/>
      <c r="K49" s="444"/>
    </row>
    <row r="50" spans="2:13" ht="17.25" customHeight="1" x14ac:dyDescent="0.3">
      <c r="B50" s="406"/>
      <c r="C50" s="400"/>
      <c r="D50" s="406"/>
      <c r="E50" s="406"/>
      <c r="F50" s="430"/>
      <c r="G50" s="434"/>
      <c r="H50" s="434"/>
      <c r="I50" s="48" t="s">
        <v>23</v>
      </c>
      <c r="J50" s="444"/>
      <c r="K50" s="444"/>
    </row>
    <row r="51" spans="2:13" ht="16.2" customHeight="1" x14ac:dyDescent="0.3">
      <c r="B51" s="406"/>
      <c r="C51" s="400"/>
      <c r="D51" s="406"/>
      <c r="E51" s="406" t="s">
        <v>457</v>
      </c>
      <c r="F51" s="400" t="s">
        <v>526</v>
      </c>
      <c r="G51" s="247">
        <v>0</v>
      </c>
      <c r="H51" s="247">
        <v>0</v>
      </c>
      <c r="I51" s="83">
        <f>'IV skyrius I skirsnis'!N25</f>
        <v>135</v>
      </c>
      <c r="J51" s="444"/>
      <c r="K51" s="444"/>
    </row>
    <row r="52" spans="2:13" ht="16.2" customHeight="1" x14ac:dyDescent="0.3">
      <c r="B52" s="406"/>
      <c r="C52" s="400"/>
      <c r="D52" s="406"/>
      <c r="E52" s="406"/>
      <c r="F52" s="400"/>
      <c r="G52" s="433" t="s">
        <v>149</v>
      </c>
      <c r="H52" s="433" t="s">
        <v>18</v>
      </c>
      <c r="I52" s="433" t="s">
        <v>23</v>
      </c>
      <c r="J52" s="444"/>
      <c r="K52" s="444"/>
    </row>
    <row r="53" spans="2:13" ht="55.5" customHeight="1" x14ac:dyDescent="0.3">
      <c r="B53" s="406"/>
      <c r="C53" s="400"/>
      <c r="D53" s="406"/>
      <c r="E53" s="406"/>
      <c r="F53" s="400"/>
      <c r="G53" s="434"/>
      <c r="H53" s="434"/>
      <c r="I53" s="434"/>
      <c r="J53" s="444"/>
      <c r="K53" s="444"/>
    </row>
    <row r="54" spans="2:13" ht="16.2" customHeight="1" x14ac:dyDescent="0.3">
      <c r="B54" s="421" t="s">
        <v>151</v>
      </c>
      <c r="C54" s="400" t="s">
        <v>152</v>
      </c>
      <c r="D54" s="406" t="s">
        <v>153</v>
      </c>
      <c r="E54" s="406" t="s">
        <v>457</v>
      </c>
      <c r="F54" s="400" t="s">
        <v>154</v>
      </c>
      <c r="G54" s="249">
        <v>1200</v>
      </c>
      <c r="H54" s="249">
        <v>1200</v>
      </c>
      <c r="I54" s="83">
        <f>'IV skyrius I skirsnis'!O57</f>
        <v>1640</v>
      </c>
      <c r="J54" s="444"/>
      <c r="K54" s="444"/>
    </row>
    <row r="55" spans="2:13" ht="47.25" customHeight="1" x14ac:dyDescent="0.3">
      <c r="B55" s="421"/>
      <c r="C55" s="400"/>
      <c r="D55" s="406"/>
      <c r="E55" s="406"/>
      <c r="F55" s="400"/>
      <c r="G55" s="10" t="s">
        <v>149</v>
      </c>
      <c r="H55" s="10" t="s">
        <v>18</v>
      </c>
      <c r="I55" s="10" t="s">
        <v>23</v>
      </c>
      <c r="J55" s="444"/>
      <c r="K55" s="444"/>
    </row>
    <row r="56" spans="2:13" ht="16.2" customHeight="1" x14ac:dyDescent="0.3">
      <c r="B56" s="406" t="s">
        <v>50</v>
      </c>
      <c r="C56" s="400" t="s">
        <v>155</v>
      </c>
      <c r="D56" s="406" t="s">
        <v>156</v>
      </c>
      <c r="E56" s="406" t="s">
        <v>507</v>
      </c>
      <c r="F56" s="400" t="s">
        <v>228</v>
      </c>
      <c r="G56" s="249">
        <v>339</v>
      </c>
      <c r="H56" s="249">
        <v>300</v>
      </c>
      <c r="I56" s="234">
        <v>200</v>
      </c>
      <c r="J56" s="445"/>
      <c r="K56" s="400" t="s">
        <v>157</v>
      </c>
    </row>
    <row r="57" spans="2:13" ht="63" customHeight="1" x14ac:dyDescent="0.3">
      <c r="B57" s="406"/>
      <c r="C57" s="400"/>
      <c r="D57" s="406"/>
      <c r="E57" s="406"/>
      <c r="F57" s="400"/>
      <c r="G57" s="10" t="s">
        <v>17</v>
      </c>
      <c r="H57" s="10" t="s">
        <v>18</v>
      </c>
      <c r="I57" s="10" t="s">
        <v>19</v>
      </c>
      <c r="J57" s="445"/>
      <c r="K57" s="400"/>
    </row>
    <row r="58" spans="2:13" ht="15.6" customHeight="1" x14ac:dyDescent="0.3">
      <c r="B58" s="406"/>
      <c r="C58" s="400"/>
      <c r="D58" s="406"/>
      <c r="E58" s="406" t="s">
        <v>507</v>
      </c>
      <c r="F58" s="400" t="s">
        <v>158</v>
      </c>
      <c r="G58" s="249">
        <v>222</v>
      </c>
      <c r="H58" s="249">
        <v>222</v>
      </c>
      <c r="I58" s="83">
        <v>150</v>
      </c>
      <c r="J58" s="445" t="s">
        <v>16</v>
      </c>
      <c r="K58" s="400" t="s">
        <v>159</v>
      </c>
    </row>
    <row r="59" spans="2:13" ht="66" customHeight="1" x14ac:dyDescent="0.3">
      <c r="B59" s="406"/>
      <c r="C59" s="400"/>
      <c r="D59" s="406"/>
      <c r="E59" s="406"/>
      <c r="F59" s="400"/>
      <c r="G59" s="10" t="s">
        <v>17</v>
      </c>
      <c r="H59" s="10" t="s">
        <v>18</v>
      </c>
      <c r="I59" s="10" t="s">
        <v>19</v>
      </c>
      <c r="J59" s="445"/>
      <c r="K59" s="400"/>
    </row>
    <row r="60" spans="2:13" ht="17.399999999999999" customHeight="1" x14ac:dyDescent="0.3">
      <c r="B60" s="406" t="s">
        <v>160</v>
      </c>
      <c r="C60" s="400" t="s">
        <v>161</v>
      </c>
      <c r="D60" s="406" t="s">
        <v>162</v>
      </c>
      <c r="E60" s="406" t="s">
        <v>457</v>
      </c>
      <c r="F60" s="435" t="s">
        <v>706</v>
      </c>
      <c r="G60" s="249">
        <v>0</v>
      </c>
      <c r="H60" s="249">
        <v>77</v>
      </c>
      <c r="I60" s="250">
        <v>79</v>
      </c>
      <c r="J60" s="444"/>
      <c r="K60" s="444"/>
    </row>
    <row r="61" spans="2:13" ht="48.75" customHeight="1" x14ac:dyDescent="0.3">
      <c r="B61" s="406"/>
      <c r="C61" s="400"/>
      <c r="D61" s="406"/>
      <c r="E61" s="406"/>
      <c r="F61" s="435"/>
      <c r="G61" s="10" t="s">
        <v>149</v>
      </c>
      <c r="H61" s="10" t="s">
        <v>18</v>
      </c>
      <c r="I61" s="10" t="s">
        <v>23</v>
      </c>
      <c r="J61" s="444"/>
      <c r="K61" s="444"/>
      <c r="M61" s="95"/>
    </row>
    <row r="62" spans="2:13" ht="19.2" customHeight="1" x14ac:dyDescent="0.3">
      <c r="B62" s="406"/>
      <c r="C62" s="400"/>
      <c r="D62" s="406"/>
      <c r="E62" s="406" t="s">
        <v>457</v>
      </c>
      <c r="F62" s="427" t="s">
        <v>163</v>
      </c>
      <c r="G62" s="249">
        <v>0</v>
      </c>
      <c r="H62" s="249">
        <v>77</v>
      </c>
      <c r="I62" s="234">
        <v>80</v>
      </c>
      <c r="J62" s="444"/>
      <c r="K62" s="444"/>
    </row>
    <row r="63" spans="2:13" ht="34.5" customHeight="1" x14ac:dyDescent="0.3">
      <c r="B63" s="406"/>
      <c r="C63" s="400"/>
      <c r="D63" s="406"/>
      <c r="E63" s="406"/>
      <c r="F63" s="427"/>
      <c r="G63" s="10" t="s">
        <v>149</v>
      </c>
      <c r="H63" s="10" t="s">
        <v>18</v>
      </c>
      <c r="I63" s="10" t="s">
        <v>23</v>
      </c>
      <c r="J63" s="444"/>
      <c r="K63" s="444"/>
    </row>
    <row r="64" spans="2:13" ht="54" customHeight="1" x14ac:dyDescent="0.3">
      <c r="B64" s="406" t="s">
        <v>164</v>
      </c>
      <c r="C64" s="400" t="s">
        <v>165</v>
      </c>
      <c r="D64" s="406" t="s">
        <v>166</v>
      </c>
      <c r="E64" s="233" t="s">
        <v>457</v>
      </c>
      <c r="F64" s="23" t="s">
        <v>167</v>
      </c>
      <c r="G64" s="228" t="s">
        <v>522</v>
      </c>
      <c r="H64" s="228" t="s">
        <v>523</v>
      </c>
      <c r="I64" s="228" t="s">
        <v>594</v>
      </c>
      <c r="J64" s="27"/>
      <c r="K64" s="28"/>
    </row>
    <row r="65" spans="2:13" ht="15.6" x14ac:dyDescent="0.3">
      <c r="B65" s="406"/>
      <c r="C65" s="400"/>
      <c r="D65" s="406"/>
      <c r="E65" s="406" t="s">
        <v>457</v>
      </c>
      <c r="F65" s="400" t="s">
        <v>168</v>
      </c>
      <c r="G65" s="24">
        <v>0</v>
      </c>
      <c r="H65" s="228">
        <v>0</v>
      </c>
      <c r="I65" s="251">
        <f>'IV skyriaus IX skirsnis'!N10</f>
        <v>2011</v>
      </c>
      <c r="J65" s="28"/>
      <c r="K65" s="28"/>
    </row>
    <row r="66" spans="2:13" ht="15.6" x14ac:dyDescent="0.3">
      <c r="B66" s="406"/>
      <c r="C66" s="400"/>
      <c r="D66" s="406"/>
      <c r="E66" s="407"/>
      <c r="F66" s="401"/>
      <c r="G66" s="151"/>
      <c r="H66" s="151"/>
      <c r="I66" s="252"/>
      <c r="J66" s="92"/>
      <c r="K66" s="92"/>
    </row>
    <row r="67" spans="2:13" ht="63" customHeight="1" x14ac:dyDescent="0.3">
      <c r="B67" s="406"/>
      <c r="C67" s="400"/>
      <c r="D67" s="406"/>
      <c r="E67" s="408"/>
      <c r="F67" s="402"/>
      <c r="G67" s="10" t="s">
        <v>20</v>
      </c>
      <c r="H67" s="10" t="s">
        <v>18</v>
      </c>
      <c r="I67" s="231" t="s">
        <v>23</v>
      </c>
      <c r="J67" s="91"/>
      <c r="K67" s="92"/>
    </row>
    <row r="68" spans="2:13" ht="63" customHeight="1" x14ac:dyDescent="0.3">
      <c r="B68" s="406"/>
      <c r="C68" s="400"/>
      <c r="D68" s="406"/>
      <c r="E68" s="233" t="s">
        <v>457</v>
      </c>
      <c r="F68" s="23" t="s">
        <v>169</v>
      </c>
      <c r="G68" s="228" t="s">
        <v>522</v>
      </c>
      <c r="H68" s="228" t="s">
        <v>523</v>
      </c>
      <c r="I68" s="228" t="s">
        <v>594</v>
      </c>
      <c r="J68" s="27"/>
      <c r="K68" s="28"/>
    </row>
    <row r="69" spans="2:13" ht="15.6" x14ac:dyDescent="0.3">
      <c r="B69" s="406" t="s">
        <v>51</v>
      </c>
      <c r="C69" s="400" t="s">
        <v>170</v>
      </c>
      <c r="D69" s="406" t="s">
        <v>171</v>
      </c>
      <c r="E69" s="406" t="s">
        <v>507</v>
      </c>
      <c r="F69" s="435" t="s">
        <v>172</v>
      </c>
      <c r="G69" s="234">
        <v>134</v>
      </c>
      <c r="H69" s="234">
        <v>134</v>
      </c>
      <c r="I69" s="236">
        <v>100</v>
      </c>
      <c r="J69" s="439"/>
      <c r="K69" s="400" t="s">
        <v>174</v>
      </c>
    </row>
    <row r="70" spans="2:13" ht="23.25" customHeight="1" x14ac:dyDescent="0.3">
      <c r="B70" s="406"/>
      <c r="C70" s="400"/>
      <c r="D70" s="406"/>
      <c r="E70" s="406"/>
      <c r="F70" s="435"/>
      <c r="G70" s="10" t="s">
        <v>17</v>
      </c>
      <c r="H70" s="10" t="s">
        <v>18</v>
      </c>
      <c r="I70" s="10" t="s">
        <v>19</v>
      </c>
      <c r="J70" s="439"/>
      <c r="K70" s="400"/>
    </row>
    <row r="71" spans="2:13" ht="15.6" x14ac:dyDescent="0.3">
      <c r="B71" s="406"/>
      <c r="C71" s="400"/>
      <c r="D71" s="406"/>
      <c r="E71" s="406" t="s">
        <v>507</v>
      </c>
      <c r="F71" s="435" t="s">
        <v>173</v>
      </c>
      <c r="G71" s="234">
        <v>458</v>
      </c>
      <c r="H71" s="234">
        <v>458</v>
      </c>
      <c r="I71" s="236">
        <v>338</v>
      </c>
      <c r="J71" s="439"/>
      <c r="K71" s="400"/>
    </row>
    <row r="72" spans="2:13" ht="23.25" customHeight="1" x14ac:dyDescent="0.3">
      <c r="B72" s="406"/>
      <c r="C72" s="400"/>
      <c r="D72" s="406"/>
      <c r="E72" s="406"/>
      <c r="F72" s="435"/>
      <c r="G72" s="10" t="s">
        <v>17</v>
      </c>
      <c r="H72" s="10" t="s">
        <v>18</v>
      </c>
      <c r="I72" s="10" t="s">
        <v>19</v>
      </c>
      <c r="J72" s="439"/>
      <c r="K72" s="400"/>
    </row>
    <row r="73" spans="2:13" ht="15.6" x14ac:dyDescent="0.3">
      <c r="B73" s="406"/>
      <c r="C73" s="400"/>
      <c r="D73" s="406"/>
      <c r="E73" s="406" t="s">
        <v>507</v>
      </c>
      <c r="F73" s="435" t="s">
        <v>175</v>
      </c>
      <c r="G73" s="234">
        <v>1.57</v>
      </c>
      <c r="H73" s="234">
        <v>1.57</v>
      </c>
      <c r="I73" s="253">
        <v>1.33</v>
      </c>
      <c r="J73" s="441" t="s">
        <v>177</v>
      </c>
      <c r="K73" s="440" t="s">
        <v>178</v>
      </c>
    </row>
    <row r="74" spans="2:13" ht="65.25" customHeight="1" x14ac:dyDescent="0.3">
      <c r="B74" s="406"/>
      <c r="C74" s="400"/>
      <c r="D74" s="406"/>
      <c r="E74" s="406"/>
      <c r="F74" s="435"/>
      <c r="G74" s="10" t="s">
        <v>176</v>
      </c>
      <c r="H74" s="10" t="s">
        <v>18</v>
      </c>
      <c r="I74" s="10" t="s">
        <v>19</v>
      </c>
      <c r="J74" s="441"/>
      <c r="K74" s="440"/>
      <c r="M74" s="79"/>
    </row>
    <row r="75" spans="2:13" ht="15.6" x14ac:dyDescent="0.3">
      <c r="B75" s="406" t="s">
        <v>179</v>
      </c>
      <c r="C75" s="400" t="s">
        <v>180</v>
      </c>
      <c r="D75" s="406" t="s">
        <v>181</v>
      </c>
      <c r="E75" s="406" t="s">
        <v>457</v>
      </c>
      <c r="F75" s="435" t="s">
        <v>182</v>
      </c>
      <c r="G75" s="234">
        <v>0</v>
      </c>
      <c r="H75" s="234">
        <v>0</v>
      </c>
      <c r="I75" s="236">
        <v>3</v>
      </c>
      <c r="J75" s="444"/>
      <c r="K75" s="444"/>
    </row>
    <row r="76" spans="2:13" ht="33" customHeight="1" x14ac:dyDescent="0.3">
      <c r="B76" s="406"/>
      <c r="C76" s="400"/>
      <c r="D76" s="406"/>
      <c r="E76" s="406"/>
      <c r="F76" s="435"/>
      <c r="G76" s="10" t="s">
        <v>20</v>
      </c>
      <c r="H76" s="10" t="s">
        <v>18</v>
      </c>
      <c r="I76" s="231" t="s">
        <v>23</v>
      </c>
      <c r="J76" s="444"/>
      <c r="K76" s="444"/>
    </row>
    <row r="77" spans="2:13" ht="15.6" x14ac:dyDescent="0.3">
      <c r="B77" s="406"/>
      <c r="C77" s="400"/>
      <c r="D77" s="406"/>
      <c r="E77" s="406" t="s">
        <v>457</v>
      </c>
      <c r="F77" s="435" t="s">
        <v>183</v>
      </c>
      <c r="G77" s="234">
        <v>0</v>
      </c>
      <c r="H77" s="234">
        <v>0</v>
      </c>
      <c r="I77" s="236">
        <f>'IV skyrius IV skirsnis'!N10</f>
        <v>6272</v>
      </c>
      <c r="J77" s="444"/>
      <c r="K77" s="444"/>
    </row>
    <row r="78" spans="2:13" ht="33" customHeight="1" x14ac:dyDescent="0.3">
      <c r="B78" s="406"/>
      <c r="C78" s="400"/>
      <c r="D78" s="406"/>
      <c r="E78" s="406"/>
      <c r="F78" s="435"/>
      <c r="G78" s="10" t="s">
        <v>20</v>
      </c>
      <c r="H78" s="10" t="s">
        <v>18</v>
      </c>
      <c r="I78" s="231" t="s">
        <v>23</v>
      </c>
      <c r="J78" s="444"/>
      <c r="K78" s="444"/>
    </row>
    <row r="79" spans="2:13" ht="15.6" x14ac:dyDescent="0.3">
      <c r="B79" s="406" t="s">
        <v>184</v>
      </c>
      <c r="C79" s="400" t="s">
        <v>185</v>
      </c>
      <c r="D79" s="406" t="s">
        <v>186</v>
      </c>
      <c r="E79" s="406" t="s">
        <v>457</v>
      </c>
      <c r="F79" s="400" t="s">
        <v>650</v>
      </c>
      <c r="G79" s="245">
        <v>0</v>
      </c>
      <c r="H79" s="245">
        <v>0</v>
      </c>
      <c r="I79" s="254">
        <f>'IV skyriaus XI skirsnis'!O190</f>
        <v>467000</v>
      </c>
      <c r="J79" s="28"/>
      <c r="K79" s="28"/>
    </row>
    <row r="80" spans="2:13" ht="54" customHeight="1" x14ac:dyDescent="0.3">
      <c r="B80" s="407"/>
      <c r="C80" s="401"/>
      <c r="D80" s="407"/>
      <c r="E80" s="408"/>
      <c r="F80" s="402"/>
      <c r="G80" s="10" t="s">
        <v>20</v>
      </c>
      <c r="H80" s="10" t="s">
        <v>18</v>
      </c>
      <c r="I80" s="231" t="s">
        <v>23</v>
      </c>
      <c r="J80" s="49"/>
      <c r="K80" s="49"/>
    </row>
    <row r="81" spans="2:11" ht="15.75" customHeight="1" x14ac:dyDescent="0.3">
      <c r="B81" s="406" t="s">
        <v>52</v>
      </c>
      <c r="C81" s="422" t="s">
        <v>867</v>
      </c>
      <c r="D81" s="406" t="s">
        <v>187</v>
      </c>
      <c r="E81" s="406" t="s">
        <v>507</v>
      </c>
      <c r="F81" s="435" t="s">
        <v>188</v>
      </c>
      <c r="G81" s="234">
        <v>79</v>
      </c>
      <c r="H81" s="234">
        <v>79</v>
      </c>
      <c r="I81" s="255">
        <v>86.3</v>
      </c>
      <c r="J81" s="439"/>
      <c r="K81" s="440" t="s">
        <v>189</v>
      </c>
    </row>
    <row r="82" spans="2:11" ht="51" customHeight="1" x14ac:dyDescent="0.3">
      <c r="B82" s="407"/>
      <c r="C82" s="423"/>
      <c r="D82" s="407"/>
      <c r="E82" s="406"/>
      <c r="F82" s="435"/>
      <c r="G82" s="10" t="s">
        <v>17</v>
      </c>
      <c r="H82" s="10" t="s">
        <v>18</v>
      </c>
      <c r="I82" s="10" t="s">
        <v>19</v>
      </c>
      <c r="J82" s="439"/>
      <c r="K82" s="440"/>
    </row>
    <row r="83" spans="2:11" ht="15.6" x14ac:dyDescent="0.3">
      <c r="B83" s="407"/>
      <c r="C83" s="423"/>
      <c r="D83" s="407"/>
      <c r="E83" s="406" t="s">
        <v>507</v>
      </c>
      <c r="F83" s="435" t="s">
        <v>190</v>
      </c>
      <c r="G83" s="234">
        <v>72.2</v>
      </c>
      <c r="H83" s="234">
        <v>72.2</v>
      </c>
      <c r="I83" s="255">
        <v>75.900000000000006</v>
      </c>
      <c r="J83" s="439"/>
      <c r="K83" s="440" t="s">
        <v>189</v>
      </c>
    </row>
    <row r="84" spans="2:11" ht="48" customHeight="1" x14ac:dyDescent="0.3">
      <c r="B84" s="407"/>
      <c r="C84" s="423"/>
      <c r="D84" s="407"/>
      <c r="E84" s="406"/>
      <c r="F84" s="435"/>
      <c r="G84" s="10" t="s">
        <v>17</v>
      </c>
      <c r="H84" s="10" t="s">
        <v>18</v>
      </c>
      <c r="I84" s="10" t="s">
        <v>19</v>
      </c>
      <c r="J84" s="439"/>
      <c r="K84" s="440"/>
    </row>
    <row r="85" spans="2:11" ht="15.6" x14ac:dyDescent="0.3">
      <c r="B85" s="407"/>
      <c r="C85" s="423"/>
      <c r="D85" s="407"/>
      <c r="E85" s="406" t="s">
        <v>507</v>
      </c>
      <c r="F85" s="435" t="s">
        <v>191</v>
      </c>
      <c r="G85" s="234">
        <v>33</v>
      </c>
      <c r="H85" s="234">
        <v>28</v>
      </c>
      <c r="I85" s="236">
        <v>20</v>
      </c>
      <c r="J85" s="439"/>
      <c r="K85" s="440" t="s">
        <v>192</v>
      </c>
    </row>
    <row r="86" spans="2:11" ht="32.25" customHeight="1" x14ac:dyDescent="0.3">
      <c r="B86" s="407"/>
      <c r="C86" s="423"/>
      <c r="D86" s="407"/>
      <c r="E86" s="406"/>
      <c r="F86" s="435"/>
      <c r="G86" s="10" t="s">
        <v>17</v>
      </c>
      <c r="H86" s="10" t="s">
        <v>18</v>
      </c>
      <c r="I86" s="10" t="s">
        <v>19</v>
      </c>
      <c r="J86" s="439"/>
      <c r="K86" s="440"/>
    </row>
    <row r="87" spans="2:11" ht="15.6" x14ac:dyDescent="0.3">
      <c r="B87" s="407"/>
      <c r="C87" s="423"/>
      <c r="D87" s="407"/>
      <c r="E87" s="406" t="s">
        <v>507</v>
      </c>
      <c r="F87" s="435" t="s">
        <v>193</v>
      </c>
      <c r="G87" s="234">
        <v>55</v>
      </c>
      <c r="H87" s="234">
        <v>55</v>
      </c>
      <c r="I87" s="236">
        <v>60</v>
      </c>
      <c r="J87" s="439"/>
      <c r="K87" s="440" t="s">
        <v>192</v>
      </c>
    </row>
    <row r="88" spans="2:11" ht="33" customHeight="1" x14ac:dyDescent="0.3">
      <c r="B88" s="407"/>
      <c r="C88" s="423"/>
      <c r="D88" s="407"/>
      <c r="E88" s="406"/>
      <c r="F88" s="435"/>
      <c r="G88" s="10" t="s">
        <v>17</v>
      </c>
      <c r="H88" s="10" t="s">
        <v>18</v>
      </c>
      <c r="I88" s="10" t="s">
        <v>19</v>
      </c>
      <c r="J88" s="439"/>
      <c r="K88" s="440"/>
    </row>
    <row r="89" spans="2:11" ht="15.6" x14ac:dyDescent="0.3">
      <c r="B89" s="407"/>
      <c r="C89" s="423"/>
      <c r="D89" s="407"/>
      <c r="E89" s="406" t="s">
        <v>507</v>
      </c>
      <c r="F89" s="435" t="s">
        <v>194</v>
      </c>
      <c r="G89" s="234">
        <v>89</v>
      </c>
      <c r="H89" s="234">
        <v>89</v>
      </c>
      <c r="I89" s="236">
        <v>85</v>
      </c>
      <c r="J89" s="439"/>
      <c r="K89" s="440" t="s">
        <v>195</v>
      </c>
    </row>
    <row r="90" spans="2:11" ht="97.5" customHeight="1" x14ac:dyDescent="0.3">
      <c r="B90" s="407"/>
      <c r="C90" s="423"/>
      <c r="D90" s="407"/>
      <c r="E90" s="406"/>
      <c r="F90" s="435"/>
      <c r="G90" s="10" t="s">
        <v>21</v>
      </c>
      <c r="H90" s="10" t="s">
        <v>18</v>
      </c>
      <c r="I90" s="10" t="s">
        <v>19</v>
      </c>
      <c r="J90" s="439"/>
      <c r="K90" s="440"/>
    </row>
    <row r="91" spans="2:11" ht="15.75" customHeight="1" x14ac:dyDescent="0.3">
      <c r="B91" s="407"/>
      <c r="C91" s="423"/>
      <c r="D91" s="407"/>
      <c r="E91" s="406" t="s">
        <v>507</v>
      </c>
      <c r="F91" s="435" t="s">
        <v>196</v>
      </c>
      <c r="G91" s="234">
        <v>0.71</v>
      </c>
      <c r="H91" s="234">
        <v>0.71</v>
      </c>
      <c r="I91" s="253">
        <v>0.64</v>
      </c>
      <c r="J91" s="441" t="s">
        <v>177</v>
      </c>
      <c r="K91" s="400" t="s">
        <v>785</v>
      </c>
    </row>
    <row r="92" spans="2:11" ht="112.5" customHeight="1" x14ac:dyDescent="0.3">
      <c r="B92" s="407"/>
      <c r="C92" s="423"/>
      <c r="D92" s="407"/>
      <c r="E92" s="406"/>
      <c r="F92" s="435"/>
      <c r="G92" s="10" t="s">
        <v>20</v>
      </c>
      <c r="H92" s="10" t="s">
        <v>18</v>
      </c>
      <c r="I92" s="10" t="s">
        <v>19</v>
      </c>
      <c r="J92" s="441"/>
      <c r="K92" s="401"/>
    </row>
    <row r="93" spans="2:11" ht="15.6" x14ac:dyDescent="0.3">
      <c r="B93" s="407"/>
      <c r="C93" s="423"/>
      <c r="D93" s="407"/>
      <c r="E93" s="406" t="s">
        <v>507</v>
      </c>
      <c r="F93" s="435" t="s">
        <v>197</v>
      </c>
      <c r="G93" s="234">
        <v>1.65</v>
      </c>
      <c r="H93" s="234">
        <v>1.65</v>
      </c>
      <c r="I93" s="255">
        <v>1.6</v>
      </c>
      <c r="J93" s="441" t="s">
        <v>198</v>
      </c>
      <c r="K93" s="401"/>
    </row>
    <row r="94" spans="2:11" ht="95.25" customHeight="1" x14ac:dyDescent="0.3">
      <c r="B94" s="407"/>
      <c r="C94" s="423"/>
      <c r="D94" s="407"/>
      <c r="E94" s="406"/>
      <c r="F94" s="435"/>
      <c r="G94" s="10" t="s">
        <v>20</v>
      </c>
      <c r="H94" s="10" t="s">
        <v>18</v>
      </c>
      <c r="I94" s="10" t="s">
        <v>19</v>
      </c>
      <c r="J94" s="441"/>
      <c r="K94" s="296" t="s">
        <v>788</v>
      </c>
    </row>
    <row r="95" spans="2:11" ht="19.5" customHeight="1" x14ac:dyDescent="0.3">
      <c r="B95" s="407"/>
      <c r="C95" s="423"/>
      <c r="D95" s="407"/>
      <c r="E95" s="425" t="s">
        <v>507</v>
      </c>
      <c r="F95" s="454" t="s">
        <v>794</v>
      </c>
      <c r="G95" s="369" t="s">
        <v>32</v>
      </c>
      <c r="H95" s="369" t="s">
        <v>795</v>
      </c>
      <c r="I95" s="369" t="s">
        <v>796</v>
      </c>
      <c r="J95" s="431"/>
      <c r="K95" s="431" t="s">
        <v>797</v>
      </c>
    </row>
    <row r="96" spans="2:11" ht="71.25" customHeight="1" x14ac:dyDescent="0.3">
      <c r="B96" s="407"/>
      <c r="C96" s="423"/>
      <c r="D96" s="407"/>
      <c r="E96" s="426"/>
      <c r="F96" s="454"/>
      <c r="G96" s="367" t="s">
        <v>561</v>
      </c>
      <c r="H96" s="367" t="s">
        <v>561</v>
      </c>
      <c r="I96" s="367" t="s">
        <v>19</v>
      </c>
      <c r="J96" s="432"/>
      <c r="K96" s="432"/>
    </row>
    <row r="97" spans="2:11" ht="15.6" x14ac:dyDescent="0.3">
      <c r="B97" s="407"/>
      <c r="C97" s="423"/>
      <c r="D97" s="407"/>
      <c r="E97" s="425" t="s">
        <v>507</v>
      </c>
      <c r="F97" s="431" t="s">
        <v>841</v>
      </c>
      <c r="G97" s="369" t="s">
        <v>842</v>
      </c>
      <c r="H97" s="370" t="s">
        <v>16</v>
      </c>
      <c r="I97" s="370" t="s">
        <v>860</v>
      </c>
      <c r="J97" s="344"/>
      <c r="K97" s="344"/>
    </row>
    <row r="98" spans="2:11" ht="53.25" customHeight="1" x14ac:dyDescent="0.3">
      <c r="B98" s="408"/>
      <c r="C98" s="424"/>
      <c r="D98" s="408"/>
      <c r="E98" s="426"/>
      <c r="F98" s="432"/>
      <c r="G98" s="367" t="s">
        <v>18</v>
      </c>
      <c r="H98" s="368" t="s">
        <v>18</v>
      </c>
      <c r="I98" s="368" t="s">
        <v>19</v>
      </c>
      <c r="J98" s="344"/>
      <c r="K98" s="344"/>
    </row>
    <row r="99" spans="2:11" ht="15.75" customHeight="1" x14ac:dyDescent="0.3">
      <c r="B99" s="406" t="s">
        <v>199</v>
      </c>
      <c r="C99" s="400" t="s">
        <v>200</v>
      </c>
      <c r="D99" s="406" t="s">
        <v>201</v>
      </c>
      <c r="E99" s="406" t="s">
        <v>457</v>
      </c>
      <c r="F99" s="400" t="s">
        <v>202</v>
      </c>
      <c r="G99" s="232">
        <f>'IV skyriaus X skirsnis'!I15</f>
        <v>0</v>
      </c>
      <c r="H99" s="232">
        <f>'IV skyriaus X skirsnis'!L15</f>
        <v>0</v>
      </c>
      <c r="I99" s="256">
        <f>'IV skyriaus X skirsnis'!N15</f>
        <v>0.15</v>
      </c>
      <c r="J99" s="442"/>
      <c r="K99" s="442"/>
    </row>
    <row r="100" spans="2:11" ht="51" customHeight="1" x14ac:dyDescent="0.3">
      <c r="B100" s="406"/>
      <c r="C100" s="400"/>
      <c r="D100" s="406"/>
      <c r="E100" s="408"/>
      <c r="F100" s="402"/>
      <c r="G100" s="10" t="s">
        <v>20</v>
      </c>
      <c r="H100" s="10" t="s">
        <v>561</v>
      </c>
      <c r="I100" s="10" t="s">
        <v>23</v>
      </c>
      <c r="J100" s="443"/>
      <c r="K100" s="443"/>
    </row>
    <row r="101" spans="2:11" ht="15.75" customHeight="1" x14ac:dyDescent="0.3">
      <c r="B101" s="406"/>
      <c r="C101" s="400"/>
      <c r="D101" s="406"/>
      <c r="E101" s="406" t="s">
        <v>457</v>
      </c>
      <c r="F101" s="400" t="s">
        <v>203</v>
      </c>
      <c r="G101" s="229">
        <f>'IV skyriaus X skirsnis'!I12</f>
        <v>0</v>
      </c>
      <c r="H101" s="232">
        <f>'IV skyriaus X skirsnis'!L12</f>
        <v>0</v>
      </c>
      <c r="I101" s="257">
        <f>'IV skyriaus X skirsnis'!N12</f>
        <v>41706</v>
      </c>
      <c r="J101" s="442"/>
      <c r="K101" s="442"/>
    </row>
    <row r="102" spans="2:11" ht="15.75" customHeight="1" x14ac:dyDescent="0.3">
      <c r="B102" s="406"/>
      <c r="C102" s="400"/>
      <c r="D102" s="406"/>
      <c r="E102" s="407"/>
      <c r="F102" s="401"/>
      <c r="G102" s="288"/>
      <c r="H102" s="124"/>
      <c r="I102" s="303"/>
      <c r="J102" s="448"/>
      <c r="K102" s="448"/>
    </row>
    <row r="103" spans="2:11" ht="33" customHeight="1" x14ac:dyDescent="0.3">
      <c r="B103" s="406"/>
      <c r="C103" s="400"/>
      <c r="D103" s="406"/>
      <c r="E103" s="408"/>
      <c r="F103" s="402"/>
      <c r="G103" s="10" t="s">
        <v>20</v>
      </c>
      <c r="H103" s="10" t="s">
        <v>561</v>
      </c>
      <c r="I103" s="10" t="s">
        <v>23</v>
      </c>
      <c r="J103" s="443"/>
      <c r="K103" s="443"/>
    </row>
    <row r="104" spans="2:11" ht="15.75" customHeight="1" x14ac:dyDescent="0.3">
      <c r="B104" s="406" t="s">
        <v>204</v>
      </c>
      <c r="C104" s="400" t="s">
        <v>205</v>
      </c>
      <c r="D104" s="406" t="s">
        <v>206</v>
      </c>
      <c r="E104" s="406" t="s">
        <v>457</v>
      </c>
      <c r="F104" s="400" t="s">
        <v>207</v>
      </c>
      <c r="G104" s="230">
        <f>'IV skyriaus X skirsnis'!I10</f>
        <v>0</v>
      </c>
      <c r="H104" s="257">
        <f>'IV skyriaus X skirsnis'!L10</f>
        <v>0</v>
      </c>
      <c r="I104" s="258">
        <f>'IV skyriaus X skirsnis'!N10</f>
        <v>2855</v>
      </c>
      <c r="J104" s="442"/>
      <c r="K104" s="442"/>
    </row>
    <row r="105" spans="2:11" ht="15.75" customHeight="1" x14ac:dyDescent="0.3">
      <c r="B105" s="407"/>
      <c r="C105" s="401"/>
      <c r="D105" s="407"/>
      <c r="E105" s="407"/>
      <c r="F105" s="401"/>
      <c r="G105" s="259"/>
      <c r="H105" s="260"/>
      <c r="I105" s="261"/>
      <c r="J105" s="448"/>
      <c r="K105" s="448"/>
    </row>
    <row r="106" spans="2:11" ht="41.25" customHeight="1" x14ac:dyDescent="0.3">
      <c r="B106" s="408"/>
      <c r="C106" s="402"/>
      <c r="D106" s="408"/>
      <c r="E106" s="408"/>
      <c r="F106" s="402"/>
      <c r="G106" s="10" t="s">
        <v>20</v>
      </c>
      <c r="H106" s="10" t="s">
        <v>561</v>
      </c>
      <c r="I106" s="10" t="s">
        <v>23</v>
      </c>
      <c r="J106" s="443"/>
      <c r="K106" s="443"/>
    </row>
    <row r="107" spans="2:11" ht="15.6" x14ac:dyDescent="0.3">
      <c r="B107" s="406" t="s">
        <v>208</v>
      </c>
      <c r="C107" s="400" t="s">
        <v>209</v>
      </c>
      <c r="D107" s="406" t="s">
        <v>210</v>
      </c>
      <c r="E107" s="438" t="s">
        <v>457</v>
      </c>
      <c r="F107" s="435" t="s">
        <v>211</v>
      </c>
      <c r="G107" s="234">
        <v>0</v>
      </c>
      <c r="H107" s="234">
        <v>0</v>
      </c>
      <c r="I107" s="236">
        <f>'IV skyrius V skirsnis'!N10</f>
        <v>8158</v>
      </c>
      <c r="J107" s="444"/>
      <c r="K107" s="444"/>
    </row>
    <row r="108" spans="2:11" ht="15.6" x14ac:dyDescent="0.3">
      <c r="B108" s="406"/>
      <c r="C108" s="400"/>
      <c r="D108" s="406"/>
      <c r="E108" s="438"/>
      <c r="F108" s="435"/>
      <c r="G108" s="242"/>
      <c r="H108" s="242"/>
      <c r="I108" s="188"/>
      <c r="J108" s="444"/>
      <c r="K108" s="444"/>
    </row>
    <row r="109" spans="2:11" ht="42" customHeight="1" x14ac:dyDescent="0.3">
      <c r="B109" s="406"/>
      <c r="C109" s="400"/>
      <c r="D109" s="406"/>
      <c r="E109" s="438"/>
      <c r="F109" s="435"/>
      <c r="G109" s="10" t="s">
        <v>20</v>
      </c>
      <c r="H109" s="10" t="s">
        <v>18</v>
      </c>
      <c r="I109" s="10" t="s">
        <v>23</v>
      </c>
      <c r="J109" s="444"/>
      <c r="K109" s="444"/>
    </row>
    <row r="110" spans="2:11" ht="15.6" x14ac:dyDescent="0.3">
      <c r="B110" s="406"/>
      <c r="C110" s="400"/>
      <c r="D110" s="406"/>
      <c r="E110" s="438" t="s">
        <v>457</v>
      </c>
      <c r="F110" s="435" t="s">
        <v>212</v>
      </c>
      <c r="G110" s="234">
        <v>0</v>
      </c>
      <c r="H110" s="234">
        <v>0</v>
      </c>
      <c r="I110" s="236">
        <f>'IV skyrius V skirsnis'!N13</f>
        <v>3554</v>
      </c>
      <c r="J110" s="444"/>
      <c r="K110" s="444"/>
    </row>
    <row r="111" spans="2:11" ht="15.6" x14ac:dyDescent="0.3">
      <c r="B111" s="406"/>
      <c r="C111" s="400"/>
      <c r="D111" s="406"/>
      <c r="E111" s="438"/>
      <c r="F111" s="435"/>
      <c r="G111" s="242"/>
      <c r="H111" s="242"/>
      <c r="I111" s="188"/>
      <c r="J111" s="444"/>
      <c r="K111" s="444"/>
    </row>
    <row r="112" spans="2:11" ht="42" customHeight="1" x14ac:dyDescent="0.3">
      <c r="B112" s="406"/>
      <c r="C112" s="400"/>
      <c r="D112" s="406"/>
      <c r="E112" s="438"/>
      <c r="F112" s="435"/>
      <c r="G112" s="10" t="s">
        <v>20</v>
      </c>
      <c r="H112" s="10" t="s">
        <v>18</v>
      </c>
      <c r="I112" s="10" t="s">
        <v>23</v>
      </c>
      <c r="J112" s="444"/>
      <c r="K112" s="444"/>
    </row>
    <row r="113" spans="2:11" ht="15.6" x14ac:dyDescent="0.3">
      <c r="B113" s="425" t="s">
        <v>793</v>
      </c>
      <c r="C113" s="454" t="s">
        <v>798</v>
      </c>
      <c r="D113" s="425" t="s">
        <v>799</v>
      </c>
      <c r="E113" s="425" t="s">
        <v>457</v>
      </c>
      <c r="F113" s="431" t="s">
        <v>800</v>
      </c>
      <c r="G113" s="343" t="s">
        <v>32</v>
      </c>
      <c r="H113" s="343" t="s">
        <v>795</v>
      </c>
      <c r="I113" s="348">
        <f>'IV skyriaus XII skirsnis'!N10</f>
        <v>3</v>
      </c>
      <c r="J113" s="444"/>
      <c r="K113" s="444"/>
    </row>
    <row r="114" spans="2:11" ht="96.6" customHeight="1" x14ac:dyDescent="0.3">
      <c r="B114" s="455"/>
      <c r="C114" s="454"/>
      <c r="D114" s="455"/>
      <c r="E114" s="426"/>
      <c r="F114" s="432"/>
      <c r="G114" s="343" t="s">
        <v>561</v>
      </c>
      <c r="H114" s="343" t="s">
        <v>801</v>
      </c>
      <c r="I114" s="342" t="s">
        <v>19</v>
      </c>
      <c r="J114" s="450"/>
      <c r="K114" s="450"/>
    </row>
    <row r="115" spans="2:11" ht="15.6" x14ac:dyDescent="0.3">
      <c r="B115" s="425" t="s">
        <v>840</v>
      </c>
      <c r="C115" s="431" t="s">
        <v>846</v>
      </c>
      <c r="D115" s="425" t="s">
        <v>844</v>
      </c>
      <c r="E115" s="425" t="s">
        <v>457</v>
      </c>
      <c r="F115" s="431" t="s">
        <v>859</v>
      </c>
      <c r="G115" s="369" t="s">
        <v>32</v>
      </c>
      <c r="H115" s="369" t="s">
        <v>32</v>
      </c>
      <c r="I115" s="375">
        <f>'IV skyriaus XIII skirsnis'!N10</f>
        <v>2283</v>
      </c>
      <c r="J115" s="28"/>
      <c r="K115" s="28"/>
    </row>
    <row r="116" spans="2:11" ht="80.400000000000006" customHeight="1" x14ac:dyDescent="0.3">
      <c r="B116" s="426"/>
      <c r="C116" s="432"/>
      <c r="D116" s="426"/>
      <c r="E116" s="426"/>
      <c r="F116" s="432"/>
      <c r="G116" s="367" t="s">
        <v>561</v>
      </c>
      <c r="H116" s="367" t="s">
        <v>18</v>
      </c>
      <c r="I116" s="368" t="s">
        <v>19</v>
      </c>
      <c r="J116" s="91"/>
      <c r="K116" s="92"/>
    </row>
    <row r="117" spans="2:11" ht="15.6" x14ac:dyDescent="0.3">
      <c r="B117" s="406" t="s">
        <v>53</v>
      </c>
      <c r="C117" s="400" t="s">
        <v>213</v>
      </c>
      <c r="D117" s="406" t="s">
        <v>214</v>
      </c>
      <c r="E117" s="406" t="s">
        <v>507</v>
      </c>
      <c r="F117" s="435" t="s">
        <v>215</v>
      </c>
      <c r="G117" s="234">
        <v>57</v>
      </c>
      <c r="H117" s="234">
        <v>57</v>
      </c>
      <c r="I117" s="236">
        <v>65</v>
      </c>
      <c r="J117" s="441" t="s">
        <v>177</v>
      </c>
      <c r="K117" s="440" t="s">
        <v>216</v>
      </c>
    </row>
    <row r="118" spans="2:11" ht="66" customHeight="1" x14ac:dyDescent="0.3">
      <c r="B118" s="406"/>
      <c r="C118" s="400"/>
      <c r="D118" s="406"/>
      <c r="E118" s="406"/>
      <c r="F118" s="435"/>
      <c r="G118" s="10" t="s">
        <v>17</v>
      </c>
      <c r="H118" s="10" t="s">
        <v>18</v>
      </c>
      <c r="I118" s="10" t="s">
        <v>19</v>
      </c>
      <c r="J118" s="441"/>
      <c r="K118" s="440"/>
    </row>
    <row r="119" spans="2:11" ht="15.6" x14ac:dyDescent="0.3">
      <c r="B119" s="406"/>
      <c r="C119" s="400"/>
      <c r="D119" s="406"/>
      <c r="E119" s="406" t="s">
        <v>507</v>
      </c>
      <c r="F119" s="435" t="s">
        <v>217</v>
      </c>
      <c r="G119" s="234">
        <v>12</v>
      </c>
      <c r="H119" s="234">
        <v>12</v>
      </c>
      <c r="I119" s="236">
        <v>18</v>
      </c>
      <c r="J119" s="439"/>
      <c r="K119" s="440" t="s">
        <v>218</v>
      </c>
    </row>
    <row r="120" spans="2:11" ht="66" customHeight="1" x14ac:dyDescent="0.3">
      <c r="B120" s="406"/>
      <c r="C120" s="400"/>
      <c r="D120" s="406"/>
      <c r="E120" s="406"/>
      <c r="F120" s="435"/>
      <c r="G120" s="10" t="s">
        <v>17</v>
      </c>
      <c r="H120" s="10" t="s">
        <v>18</v>
      </c>
      <c r="I120" s="10" t="s">
        <v>19</v>
      </c>
      <c r="J120" s="439"/>
      <c r="K120" s="440"/>
    </row>
    <row r="121" spans="2:11" ht="15.75" customHeight="1" x14ac:dyDescent="0.3">
      <c r="B121" s="406" t="s">
        <v>219</v>
      </c>
      <c r="C121" s="400" t="s">
        <v>220</v>
      </c>
      <c r="D121" s="406" t="s">
        <v>221</v>
      </c>
      <c r="E121" s="438" t="s">
        <v>457</v>
      </c>
      <c r="F121" s="435" t="s">
        <v>222</v>
      </c>
      <c r="G121" s="234">
        <v>0</v>
      </c>
      <c r="H121" s="234">
        <v>0</v>
      </c>
      <c r="I121" s="83">
        <f>'IV skyrius III skirsnis'!N10</f>
        <v>276</v>
      </c>
      <c r="J121" s="444"/>
      <c r="K121" s="444"/>
    </row>
    <row r="122" spans="2:11" ht="15.75" customHeight="1" x14ac:dyDescent="0.3">
      <c r="B122" s="407"/>
      <c r="C122" s="401"/>
      <c r="D122" s="407"/>
      <c r="E122" s="438"/>
      <c r="F122" s="435"/>
      <c r="G122" s="242"/>
      <c r="H122" s="242"/>
      <c r="I122" s="262"/>
      <c r="J122" s="449"/>
      <c r="K122" s="449"/>
    </row>
    <row r="123" spans="2:11" ht="70.5" customHeight="1" x14ac:dyDescent="0.3">
      <c r="B123" s="408"/>
      <c r="C123" s="402"/>
      <c r="D123" s="408"/>
      <c r="E123" s="438"/>
      <c r="F123" s="435"/>
      <c r="G123" s="10" t="s">
        <v>20</v>
      </c>
      <c r="H123" s="10" t="s">
        <v>18</v>
      </c>
      <c r="I123" s="10" t="s">
        <v>23</v>
      </c>
      <c r="J123" s="450"/>
      <c r="K123" s="450"/>
    </row>
    <row r="124" spans="2:11" ht="15.6" x14ac:dyDescent="0.3">
      <c r="B124" s="406" t="s">
        <v>223</v>
      </c>
      <c r="C124" s="400" t="s">
        <v>224</v>
      </c>
      <c r="D124" s="406" t="s">
        <v>225</v>
      </c>
      <c r="E124" s="406" t="s">
        <v>457</v>
      </c>
      <c r="F124" s="435" t="s">
        <v>226</v>
      </c>
      <c r="G124" s="234">
        <v>0</v>
      </c>
      <c r="H124" s="234">
        <v>0</v>
      </c>
      <c r="I124" s="236">
        <f>'IV skyrius VI skirsnis'!N10</f>
        <v>211</v>
      </c>
      <c r="J124" s="444"/>
      <c r="K124" s="444"/>
    </row>
    <row r="125" spans="2:11" ht="15.6" x14ac:dyDescent="0.3">
      <c r="B125" s="407"/>
      <c r="C125" s="401"/>
      <c r="D125" s="407"/>
      <c r="E125" s="407"/>
      <c r="F125" s="435"/>
      <c r="G125" s="242"/>
      <c r="H125" s="242"/>
      <c r="I125" s="262"/>
      <c r="J125" s="449"/>
      <c r="K125" s="449"/>
    </row>
    <row r="126" spans="2:11" ht="36" customHeight="1" x14ac:dyDescent="0.3">
      <c r="B126" s="407"/>
      <c r="C126" s="401"/>
      <c r="D126" s="407"/>
      <c r="E126" s="408"/>
      <c r="F126" s="435"/>
      <c r="G126" s="10" t="s">
        <v>20</v>
      </c>
      <c r="H126" s="10" t="s">
        <v>18</v>
      </c>
      <c r="I126" s="10" t="s">
        <v>23</v>
      </c>
      <c r="J126" s="450"/>
      <c r="K126" s="450"/>
    </row>
    <row r="127" spans="2:11" ht="23.4" customHeight="1" x14ac:dyDescent="0.3">
      <c r="B127" s="407"/>
      <c r="C127" s="401"/>
      <c r="D127" s="407"/>
      <c r="E127" s="451" t="s">
        <v>457</v>
      </c>
      <c r="F127" s="422" t="s">
        <v>864</v>
      </c>
      <c r="G127" s="384">
        <v>0</v>
      </c>
      <c r="H127" s="385" t="s">
        <v>32</v>
      </c>
      <c r="I127" s="385">
        <f>'IV skyrius VI skirsnis'!N13</f>
        <v>118</v>
      </c>
      <c r="J127" s="92"/>
      <c r="K127" s="92"/>
    </row>
    <row r="128" spans="2:11" ht="15.6" customHeight="1" x14ac:dyDescent="0.3">
      <c r="B128" s="407"/>
      <c r="C128" s="401"/>
      <c r="D128" s="407"/>
      <c r="E128" s="452"/>
      <c r="F128" s="423"/>
      <c r="G128" s="387"/>
      <c r="H128" s="388"/>
      <c r="I128" s="388"/>
      <c r="J128" s="92"/>
      <c r="K128" s="92"/>
    </row>
    <row r="129" spans="2:11" ht="36" customHeight="1" x14ac:dyDescent="0.3">
      <c r="B129" s="407"/>
      <c r="C129" s="401"/>
      <c r="D129" s="407"/>
      <c r="E129" s="453"/>
      <c r="F129" s="424"/>
      <c r="G129" s="387" t="s">
        <v>801</v>
      </c>
      <c r="H129" s="388" t="s">
        <v>801</v>
      </c>
      <c r="I129" s="388" t="s">
        <v>19</v>
      </c>
      <c r="J129" s="92"/>
      <c r="K129" s="92"/>
    </row>
    <row r="130" spans="2:11" ht="15.6" x14ac:dyDescent="0.3">
      <c r="B130" s="407"/>
      <c r="C130" s="401"/>
      <c r="D130" s="407"/>
      <c r="E130" s="406" t="s">
        <v>457</v>
      </c>
      <c r="F130" s="400" t="s">
        <v>508</v>
      </c>
      <c r="G130" s="24">
        <v>0</v>
      </c>
      <c r="H130" s="228">
        <v>0</v>
      </c>
      <c r="I130" s="263">
        <f>'IV skyrius VII skirsnis'!N12</f>
        <v>100</v>
      </c>
      <c r="J130" s="442"/>
      <c r="K130" s="442"/>
    </row>
    <row r="131" spans="2:11" ht="15.6" x14ac:dyDescent="0.3">
      <c r="B131" s="407"/>
      <c r="C131" s="401"/>
      <c r="D131" s="407"/>
      <c r="E131" s="407"/>
      <c r="F131" s="401"/>
      <c r="G131" s="80"/>
      <c r="H131" s="151"/>
      <c r="I131" s="264"/>
      <c r="J131" s="448"/>
      <c r="K131" s="448"/>
    </row>
    <row r="132" spans="2:11" ht="39" customHeight="1" x14ac:dyDescent="0.3">
      <c r="B132" s="407"/>
      <c r="C132" s="401"/>
      <c r="D132" s="407"/>
      <c r="E132" s="408"/>
      <c r="F132" s="402"/>
      <c r="G132" s="10" t="s">
        <v>21</v>
      </c>
      <c r="H132" s="10" t="s">
        <v>18</v>
      </c>
      <c r="I132" s="10" t="s">
        <v>23</v>
      </c>
      <c r="J132" s="443"/>
      <c r="K132" s="443"/>
    </row>
    <row r="133" spans="2:11" ht="15.6" x14ac:dyDescent="0.3">
      <c r="B133" s="407"/>
      <c r="C133" s="401"/>
      <c r="D133" s="407"/>
      <c r="E133" s="406" t="s">
        <v>457</v>
      </c>
      <c r="F133" s="400" t="s">
        <v>227</v>
      </c>
      <c r="G133" s="24">
        <v>0</v>
      </c>
      <c r="H133" s="24">
        <v>0</v>
      </c>
      <c r="I133" s="37">
        <f>'IV skyrius VII skirsnis'!N10</f>
        <v>870</v>
      </c>
      <c r="J133" s="444"/>
      <c r="K133" s="444"/>
    </row>
    <row r="134" spans="2:11" ht="68.25" customHeight="1" x14ac:dyDescent="0.3">
      <c r="B134" s="408"/>
      <c r="C134" s="402"/>
      <c r="D134" s="408"/>
      <c r="E134" s="408"/>
      <c r="F134" s="402"/>
      <c r="G134" s="10" t="s">
        <v>20</v>
      </c>
      <c r="H134" s="10" t="s">
        <v>18</v>
      </c>
      <c r="I134" s="10" t="s">
        <v>23</v>
      </c>
      <c r="J134" s="450"/>
      <c r="K134" s="450"/>
    </row>
    <row r="135" spans="2:11" ht="9.75" customHeight="1" x14ac:dyDescent="0.3">
      <c r="B135" s="14"/>
      <c r="C135" s="15"/>
      <c r="D135" s="14"/>
      <c r="E135" s="32"/>
      <c r="F135" s="33"/>
      <c r="G135" s="13"/>
      <c r="H135" s="13"/>
      <c r="I135" s="13"/>
      <c r="J135" s="34"/>
      <c r="K135" s="34"/>
    </row>
    <row r="139" spans="2:11" ht="15.6" x14ac:dyDescent="0.3">
      <c r="B139" s="2"/>
    </row>
  </sheetData>
  <mergeCells count="275">
    <mergeCell ref="J110:J112"/>
    <mergeCell ref="F107:F109"/>
    <mergeCell ref="D99:D103"/>
    <mergeCell ref="F81:F82"/>
    <mergeCell ref="F37:F38"/>
    <mergeCell ref="F85:F86"/>
    <mergeCell ref="C113:C114"/>
    <mergeCell ref="B113:B114"/>
    <mergeCell ref="D113:D114"/>
    <mergeCell ref="E113:E114"/>
    <mergeCell ref="F113:F114"/>
    <mergeCell ref="B107:B112"/>
    <mergeCell ref="C107:C112"/>
    <mergeCell ref="D107:D112"/>
    <mergeCell ref="E110:E112"/>
    <mergeCell ref="F110:F112"/>
    <mergeCell ref="C54:C55"/>
    <mergeCell ref="D104:D106"/>
    <mergeCell ref="J101:J103"/>
    <mergeCell ref="F99:F100"/>
    <mergeCell ref="F101:F103"/>
    <mergeCell ref="F104:F106"/>
    <mergeCell ref="C41:C53"/>
    <mergeCell ref="B41:B53"/>
    <mergeCell ref="E117:E118"/>
    <mergeCell ref="F117:F118"/>
    <mergeCell ref="F75:F76"/>
    <mergeCell ref="J35:J36"/>
    <mergeCell ref="J117:J118"/>
    <mergeCell ref="K117:K118"/>
    <mergeCell ref="J45:J47"/>
    <mergeCell ref="I43:I44"/>
    <mergeCell ref="E95:E96"/>
    <mergeCell ref="F95:F96"/>
    <mergeCell ref="K95:K96"/>
    <mergeCell ref="J95:J96"/>
    <mergeCell ref="K87:K88"/>
    <mergeCell ref="K83:K84"/>
    <mergeCell ref="J85:J86"/>
    <mergeCell ref="K85:K86"/>
    <mergeCell ref="J93:J94"/>
    <mergeCell ref="J87:J88"/>
    <mergeCell ref="J89:J90"/>
    <mergeCell ref="J113:J114"/>
    <mergeCell ref="K113:K114"/>
    <mergeCell ref="K110:K112"/>
    <mergeCell ref="J107:J109"/>
    <mergeCell ref="K107:K109"/>
    <mergeCell ref="K104:K106"/>
    <mergeCell ref="J104:J106"/>
    <mergeCell ref="K51:K53"/>
    <mergeCell ref="J54:J55"/>
    <mergeCell ref="K54:K55"/>
    <mergeCell ref="E93:E94"/>
    <mergeCell ref="E87:E88"/>
    <mergeCell ref="E89:E90"/>
    <mergeCell ref="E91:E92"/>
    <mergeCell ref="E85:E86"/>
    <mergeCell ref="E62:E63"/>
    <mergeCell ref="F62:F63"/>
    <mergeCell ref="F93:F94"/>
    <mergeCell ref="F87:F88"/>
    <mergeCell ref="F89:F90"/>
    <mergeCell ref="I52:I53"/>
    <mergeCell ref="F54:F55"/>
    <mergeCell ref="E54:E55"/>
    <mergeCell ref="E51:E53"/>
    <mergeCell ref="F56:F57"/>
    <mergeCell ref="E56:E57"/>
    <mergeCell ref="J60:J61"/>
    <mergeCell ref="J75:J76"/>
    <mergeCell ref="J56:J57"/>
    <mergeCell ref="F133:F134"/>
    <mergeCell ref="E133:E134"/>
    <mergeCell ref="J124:J126"/>
    <mergeCell ref="K124:K126"/>
    <mergeCell ref="E119:E120"/>
    <mergeCell ref="F119:F120"/>
    <mergeCell ref="J119:J120"/>
    <mergeCell ref="K133:K134"/>
    <mergeCell ref="J133:J134"/>
    <mergeCell ref="K130:K132"/>
    <mergeCell ref="J130:J132"/>
    <mergeCell ref="F130:F132"/>
    <mergeCell ref="E130:E132"/>
    <mergeCell ref="J121:J123"/>
    <mergeCell ref="K121:K123"/>
    <mergeCell ref="F124:F126"/>
    <mergeCell ref="E124:E126"/>
    <mergeCell ref="E121:E123"/>
    <mergeCell ref="K119:K120"/>
    <mergeCell ref="F127:F129"/>
    <mergeCell ref="E127:E129"/>
    <mergeCell ref="J9:J14"/>
    <mergeCell ref="K9:K14"/>
    <mergeCell ref="F11:F12"/>
    <mergeCell ref="E13:E14"/>
    <mergeCell ref="F13:F14"/>
    <mergeCell ref="C69:C74"/>
    <mergeCell ref="C104:C106"/>
    <mergeCell ref="B104:B106"/>
    <mergeCell ref="B99:B103"/>
    <mergeCell ref="C99:C103"/>
    <mergeCell ref="K77:K78"/>
    <mergeCell ref="E71:E72"/>
    <mergeCell ref="F71:F72"/>
    <mergeCell ref="J71:J72"/>
    <mergeCell ref="K101:K103"/>
    <mergeCell ref="K69:K72"/>
    <mergeCell ref="E69:E70"/>
    <mergeCell ref="F69:F70"/>
    <mergeCell ref="J69:J70"/>
    <mergeCell ref="D69:D74"/>
    <mergeCell ref="K81:K82"/>
    <mergeCell ref="E83:E84"/>
    <mergeCell ref="F83:F84"/>
    <mergeCell ref="J83:J84"/>
    <mergeCell ref="B9:B14"/>
    <mergeCell ref="C9:C14"/>
    <mergeCell ref="D9:D14"/>
    <mergeCell ref="E9:E10"/>
    <mergeCell ref="F9:F10"/>
    <mergeCell ref="E11:E12"/>
    <mergeCell ref="F26:F27"/>
    <mergeCell ref="F33:F34"/>
    <mergeCell ref="E33:E34"/>
    <mergeCell ref="B26:B27"/>
    <mergeCell ref="C26:C27"/>
    <mergeCell ref="D15:D17"/>
    <mergeCell ref="C15:C17"/>
    <mergeCell ref="B15:B17"/>
    <mergeCell ref="E20:E21"/>
    <mergeCell ref="F20:F21"/>
    <mergeCell ref="D18:D25"/>
    <mergeCell ref="C18:C25"/>
    <mergeCell ref="B18:B25"/>
    <mergeCell ref="F18:F19"/>
    <mergeCell ref="E18:E19"/>
    <mergeCell ref="K48:K50"/>
    <mergeCell ref="J26:J27"/>
    <mergeCell ref="E30:E32"/>
    <mergeCell ref="F28:F29"/>
    <mergeCell ref="E28:E29"/>
    <mergeCell ref="D33:D34"/>
    <mergeCell ref="E41:E44"/>
    <mergeCell ref="F45:F47"/>
    <mergeCell ref="F41:F44"/>
    <mergeCell ref="K35:K36"/>
    <mergeCell ref="J37:J38"/>
    <mergeCell ref="K37:K38"/>
    <mergeCell ref="K39:K40"/>
    <mergeCell ref="F35:F36"/>
    <mergeCell ref="J41:J44"/>
    <mergeCell ref="K41:K44"/>
    <mergeCell ref="E48:E50"/>
    <mergeCell ref="D41:D53"/>
    <mergeCell ref="J39:J40"/>
    <mergeCell ref="F39:F40"/>
    <mergeCell ref="K26:K27"/>
    <mergeCell ref="D28:D32"/>
    <mergeCell ref="J48:J50"/>
    <mergeCell ref="J51:J53"/>
    <mergeCell ref="B2:K2"/>
    <mergeCell ref="B3:K3"/>
    <mergeCell ref="B5:E5"/>
    <mergeCell ref="B6:B7"/>
    <mergeCell ref="C6:D6"/>
    <mergeCell ref="E6:E7"/>
    <mergeCell ref="F6:I6"/>
    <mergeCell ref="J6:J7"/>
    <mergeCell ref="K6:K7"/>
    <mergeCell ref="K45:K47"/>
    <mergeCell ref="F22:F23"/>
    <mergeCell ref="K75:K76"/>
    <mergeCell ref="J77:J78"/>
    <mergeCell ref="E73:E74"/>
    <mergeCell ref="F73:F74"/>
    <mergeCell ref="F65:F67"/>
    <mergeCell ref="E65:E67"/>
    <mergeCell ref="D56:D59"/>
    <mergeCell ref="K60:K61"/>
    <mergeCell ref="J62:J63"/>
    <mergeCell ref="K56:K57"/>
    <mergeCell ref="J58:J59"/>
    <mergeCell ref="K58:K59"/>
    <mergeCell ref="J73:J74"/>
    <mergeCell ref="K73:K74"/>
    <mergeCell ref="E75:E76"/>
    <mergeCell ref="F58:F59"/>
    <mergeCell ref="K62:K63"/>
    <mergeCell ref="E58:E59"/>
    <mergeCell ref="D54:D55"/>
    <mergeCell ref="H46:H47"/>
    <mergeCell ref="G46:G47"/>
    <mergeCell ref="G43:G44"/>
    <mergeCell ref="K91:K93"/>
    <mergeCell ref="B124:B134"/>
    <mergeCell ref="C124:C134"/>
    <mergeCell ref="B75:B78"/>
    <mergeCell ref="C75:C78"/>
    <mergeCell ref="D75:D78"/>
    <mergeCell ref="E107:E109"/>
    <mergeCell ref="F121:F123"/>
    <mergeCell ref="F77:F78"/>
    <mergeCell ref="J81:J82"/>
    <mergeCell ref="F79:F80"/>
    <mergeCell ref="E77:E78"/>
    <mergeCell ref="E81:E82"/>
    <mergeCell ref="E79:E80"/>
    <mergeCell ref="K89:K90"/>
    <mergeCell ref="F91:F92"/>
    <mergeCell ref="J91:J92"/>
    <mergeCell ref="K99:K100"/>
    <mergeCell ref="J99:J100"/>
    <mergeCell ref="F97:F98"/>
    <mergeCell ref="D124:D134"/>
    <mergeCell ref="C79:C80"/>
    <mergeCell ref="B79:B80"/>
    <mergeCell ref="B117:B120"/>
    <mergeCell ref="C117:C120"/>
    <mergeCell ref="D117:D120"/>
    <mergeCell ref="D121:D123"/>
    <mergeCell ref="C121:C123"/>
    <mergeCell ref="B121:B123"/>
    <mergeCell ref="B56:B59"/>
    <mergeCell ref="B64:B68"/>
    <mergeCell ref="C64:C68"/>
    <mergeCell ref="D64:D68"/>
    <mergeCell ref="B60:B63"/>
    <mergeCell ref="C60:C63"/>
    <mergeCell ref="D60:D63"/>
    <mergeCell ref="C56:C59"/>
    <mergeCell ref="D79:D80"/>
    <mergeCell ref="B115:B116"/>
    <mergeCell ref="H43:H44"/>
    <mergeCell ref="E45:E47"/>
    <mergeCell ref="E60:E61"/>
    <mergeCell ref="F60:F61"/>
    <mergeCell ref="G49:G50"/>
    <mergeCell ref="H49:H50"/>
    <mergeCell ref="G52:G53"/>
    <mergeCell ref="H52:H53"/>
    <mergeCell ref="F51:F53"/>
    <mergeCell ref="F48:F50"/>
    <mergeCell ref="F24:F25"/>
    <mergeCell ref="E24:E25"/>
    <mergeCell ref="F15:F17"/>
    <mergeCell ref="E15:E17"/>
    <mergeCell ref="E22:E23"/>
    <mergeCell ref="F115:F116"/>
    <mergeCell ref="E115:E116"/>
    <mergeCell ref="D115:D116"/>
    <mergeCell ref="C115:C116"/>
    <mergeCell ref="E35:E36"/>
    <mergeCell ref="E37:E38"/>
    <mergeCell ref="E39:E40"/>
    <mergeCell ref="E26:E27"/>
    <mergeCell ref="C33:C34"/>
    <mergeCell ref="F30:F32"/>
    <mergeCell ref="B35:B40"/>
    <mergeCell ref="C35:C40"/>
    <mergeCell ref="D35:D40"/>
    <mergeCell ref="D26:D27"/>
    <mergeCell ref="B33:B34"/>
    <mergeCell ref="C28:C32"/>
    <mergeCell ref="E99:E100"/>
    <mergeCell ref="E101:E103"/>
    <mergeCell ref="E104:E106"/>
    <mergeCell ref="B69:B74"/>
    <mergeCell ref="B54:B55"/>
    <mergeCell ref="D81:D98"/>
    <mergeCell ref="C81:C98"/>
    <mergeCell ref="B81:B98"/>
    <mergeCell ref="E97:E98"/>
    <mergeCell ref="B28:B32"/>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08"/>
  <sheetViews>
    <sheetView zoomScaleNormal="100" workbookViewId="0">
      <pane ySplit="4" topLeftCell="A45" activePane="bottomLeft" state="frozen"/>
      <selection activeCell="P125" sqref="P125:P129"/>
      <selection pane="bottomLeft" activeCell="E47" sqref="E47:E51"/>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414" t="s">
        <v>427</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728" t="s">
        <v>762</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37" t="s">
        <v>428</v>
      </c>
      <c r="D10" s="538"/>
      <c r="E10" s="528" t="s">
        <v>429</v>
      </c>
      <c r="F10" s="529"/>
      <c r="G10" s="530"/>
      <c r="H10" s="484">
        <v>0</v>
      </c>
      <c r="I10" s="478"/>
      <c r="J10" s="478"/>
      <c r="K10" s="484">
        <v>0</v>
      </c>
      <c r="L10" s="478"/>
      <c r="M10" s="478"/>
      <c r="N10" s="46">
        <f>O47</f>
        <v>11.98</v>
      </c>
    </row>
    <row r="11" spans="2:17" ht="15.6" x14ac:dyDescent="0.3">
      <c r="B11" s="527"/>
      <c r="C11" s="541"/>
      <c r="D11" s="542"/>
      <c r="E11" s="534"/>
      <c r="F11" s="535"/>
      <c r="G11" s="536"/>
      <c r="H11" s="493" t="s">
        <v>17</v>
      </c>
      <c r="I11" s="494"/>
      <c r="J11" s="495"/>
      <c r="K11" s="493" t="s">
        <v>18</v>
      </c>
      <c r="L11" s="494"/>
      <c r="M11" s="495"/>
      <c r="N11" s="10" t="s">
        <v>23</v>
      </c>
      <c r="O11" s="35"/>
      <c r="P11" s="36"/>
    </row>
    <row r="12" spans="2:17" ht="15.6" x14ac:dyDescent="0.3">
      <c r="B12" s="525" t="s">
        <v>48</v>
      </c>
      <c r="C12" s="537" t="s">
        <v>430</v>
      </c>
      <c r="D12" s="538"/>
      <c r="E12" s="528" t="s">
        <v>431</v>
      </c>
      <c r="F12" s="529"/>
      <c r="G12" s="530"/>
      <c r="H12" s="484">
        <v>0</v>
      </c>
      <c r="I12" s="485"/>
      <c r="J12" s="485"/>
      <c r="K12" s="484">
        <v>0</v>
      </c>
      <c r="L12" s="485"/>
      <c r="M12" s="485"/>
      <c r="N12" s="46">
        <f>O55</f>
        <v>7.23</v>
      </c>
    </row>
    <row r="13" spans="2:17" ht="33" customHeight="1" x14ac:dyDescent="0.3">
      <c r="B13" s="527"/>
      <c r="C13" s="541"/>
      <c r="D13" s="542"/>
      <c r="E13" s="534"/>
      <c r="F13" s="535"/>
      <c r="G13" s="536"/>
      <c r="H13" s="493" t="s">
        <v>17</v>
      </c>
      <c r="I13" s="494"/>
      <c r="J13" s="495"/>
      <c r="K13" s="493" t="s">
        <v>18</v>
      </c>
      <c r="L13" s="494"/>
      <c r="M13" s="495"/>
      <c r="N13" s="10" t="s">
        <v>23</v>
      </c>
    </row>
    <row r="14" spans="2:17" ht="15.6" x14ac:dyDescent="0.3">
      <c r="B14" s="525" t="s">
        <v>49</v>
      </c>
      <c r="C14" s="537" t="s">
        <v>432</v>
      </c>
      <c r="D14" s="538"/>
      <c r="E14" s="528" t="s">
        <v>433</v>
      </c>
      <c r="F14" s="529"/>
      <c r="G14" s="530"/>
      <c r="H14" s="486">
        <v>0</v>
      </c>
      <c r="I14" s="478"/>
      <c r="J14" s="478"/>
      <c r="K14" s="486">
        <v>0</v>
      </c>
      <c r="L14" s="478"/>
      <c r="M14" s="478"/>
      <c r="N14" s="11">
        <f>O57</f>
        <v>41000</v>
      </c>
    </row>
    <row r="15" spans="2:17" ht="15.6" x14ac:dyDescent="0.3">
      <c r="B15" s="527"/>
      <c r="C15" s="541"/>
      <c r="D15" s="542"/>
      <c r="E15" s="534"/>
      <c r="F15" s="535"/>
      <c r="G15" s="536"/>
      <c r="H15" s="493" t="s">
        <v>17</v>
      </c>
      <c r="I15" s="494"/>
      <c r="J15" s="495"/>
      <c r="K15" s="493" t="s">
        <v>18</v>
      </c>
      <c r="L15" s="494"/>
      <c r="M15" s="495"/>
      <c r="N15" s="10" t="s">
        <v>23</v>
      </c>
    </row>
    <row r="16" spans="2:17" ht="15.6" x14ac:dyDescent="0.3">
      <c r="B16" s="525" t="s">
        <v>50</v>
      </c>
      <c r="C16" s="537" t="s">
        <v>434</v>
      </c>
      <c r="D16" s="538"/>
      <c r="E16" s="528" t="s">
        <v>435</v>
      </c>
      <c r="F16" s="529"/>
      <c r="G16" s="530"/>
      <c r="H16" s="486">
        <v>0</v>
      </c>
      <c r="I16" s="478"/>
      <c r="J16" s="478"/>
      <c r="K16" s="486">
        <v>0</v>
      </c>
      <c r="L16" s="478"/>
      <c r="M16" s="478"/>
      <c r="N16" s="46">
        <f>O59</f>
        <v>20.650000000000002</v>
      </c>
    </row>
    <row r="17" spans="2:14" ht="15.6" x14ac:dyDescent="0.3">
      <c r="B17" s="527"/>
      <c r="C17" s="541"/>
      <c r="D17" s="542"/>
      <c r="E17" s="534"/>
      <c r="F17" s="535"/>
      <c r="G17" s="536"/>
      <c r="H17" s="493" t="s">
        <v>17</v>
      </c>
      <c r="I17" s="494"/>
      <c r="J17" s="495"/>
      <c r="K17" s="493" t="s">
        <v>18</v>
      </c>
      <c r="L17" s="494"/>
      <c r="M17" s="495"/>
      <c r="N17" s="10" t="s">
        <v>23</v>
      </c>
    </row>
    <row r="20" spans="2:14" ht="15.6" x14ac:dyDescent="0.3">
      <c r="B20" s="415" t="s">
        <v>71</v>
      </c>
      <c r="C20" s="415"/>
      <c r="D20" s="415"/>
      <c r="E20" s="415"/>
      <c r="F20" s="415"/>
      <c r="G20" s="415"/>
    </row>
    <row r="21" spans="2:14" ht="15.6" x14ac:dyDescent="0.3">
      <c r="B21" s="522" t="s">
        <v>72</v>
      </c>
      <c r="C21" s="522"/>
      <c r="D21" s="522"/>
      <c r="E21" s="522"/>
      <c r="F21" s="522" t="s">
        <v>73</v>
      </c>
      <c r="G21" s="522"/>
      <c r="H21" s="522"/>
    </row>
    <row r="22" spans="2:14" ht="15.6" x14ac:dyDescent="0.3">
      <c r="B22" s="546">
        <v>1</v>
      </c>
      <c r="C22" s="546"/>
      <c r="D22" s="546"/>
      <c r="E22" s="546"/>
      <c r="F22" s="546">
        <v>2</v>
      </c>
      <c r="G22" s="546"/>
      <c r="H22" s="546"/>
    </row>
    <row r="23" spans="2:14" ht="15.6" x14ac:dyDescent="0.3">
      <c r="B23" s="500" t="s">
        <v>74</v>
      </c>
      <c r="C23" s="500"/>
      <c r="D23" s="500"/>
      <c r="E23" s="500"/>
      <c r="F23" s="505">
        <f>F24+F26+F30+F34</f>
        <v>33607327.579999998</v>
      </c>
      <c r="G23" s="505"/>
      <c r="H23" s="505"/>
    </row>
    <row r="24" spans="2:14" ht="15.6" x14ac:dyDescent="0.3">
      <c r="B24" s="500" t="s">
        <v>75</v>
      </c>
      <c r="C24" s="500"/>
      <c r="D24" s="500"/>
      <c r="E24" s="500"/>
      <c r="F24" s="504"/>
      <c r="G24" s="504"/>
      <c r="H24" s="504"/>
    </row>
    <row r="25" spans="2:14" ht="15.6" x14ac:dyDescent="0.3">
      <c r="B25" s="501"/>
      <c r="C25" s="501"/>
      <c r="D25" s="501"/>
      <c r="E25" s="501"/>
      <c r="F25" s="504"/>
      <c r="G25" s="504"/>
      <c r="H25" s="504"/>
    </row>
    <row r="26" spans="2:14" ht="31.2" customHeight="1" x14ac:dyDescent="0.3">
      <c r="B26" s="500" t="s">
        <v>310</v>
      </c>
      <c r="C26" s="500"/>
      <c r="D26" s="500"/>
      <c r="E26" s="500"/>
      <c r="F26" s="505">
        <f>F29</f>
        <v>0</v>
      </c>
      <c r="G26" s="505"/>
      <c r="H26" s="505"/>
    </row>
    <row r="27" spans="2:14" ht="15.6" x14ac:dyDescent="0.3">
      <c r="B27" s="501" t="s">
        <v>251</v>
      </c>
      <c r="C27" s="501"/>
      <c r="D27" s="501"/>
      <c r="E27" s="501"/>
      <c r="F27" s="504"/>
      <c r="G27" s="504"/>
      <c r="H27" s="504"/>
    </row>
    <row r="28" spans="2:14" ht="31.5" customHeight="1" x14ac:dyDescent="0.3">
      <c r="B28" s="501" t="s">
        <v>252</v>
      </c>
      <c r="C28" s="501"/>
      <c r="D28" s="501"/>
      <c r="E28" s="501"/>
      <c r="F28" s="504"/>
      <c r="G28" s="504"/>
      <c r="H28" s="504"/>
    </row>
    <row r="29" spans="2:14" ht="15.6" x14ac:dyDescent="0.3">
      <c r="B29" s="501" t="s">
        <v>76</v>
      </c>
      <c r="C29" s="501"/>
      <c r="D29" s="501"/>
      <c r="E29" s="501"/>
      <c r="F29" s="504"/>
      <c r="G29" s="504"/>
      <c r="H29" s="504"/>
    </row>
    <row r="30" spans="2:14" ht="15.6" x14ac:dyDescent="0.3">
      <c r="B30" s="500" t="s">
        <v>311</v>
      </c>
      <c r="C30" s="500"/>
      <c r="D30" s="500"/>
      <c r="E30" s="500"/>
      <c r="F30" s="505">
        <f>F33</f>
        <v>33607327.579999998</v>
      </c>
      <c r="G30" s="505"/>
      <c r="H30" s="505"/>
    </row>
    <row r="31" spans="2:14" ht="15.6" x14ac:dyDescent="0.3">
      <c r="B31" s="501" t="s">
        <v>253</v>
      </c>
      <c r="C31" s="501"/>
      <c r="D31" s="501"/>
      <c r="E31" s="501"/>
      <c r="F31" s="504"/>
      <c r="G31" s="504"/>
      <c r="H31" s="504"/>
    </row>
    <row r="32" spans="2:14" ht="31.5" customHeight="1" x14ac:dyDescent="0.3">
      <c r="B32" s="501" t="s">
        <v>254</v>
      </c>
      <c r="C32" s="501"/>
      <c r="D32" s="501"/>
      <c r="E32" s="501"/>
      <c r="F32" s="504"/>
      <c r="G32" s="504"/>
      <c r="H32" s="504"/>
    </row>
    <row r="33" spans="2:17" ht="15.6" x14ac:dyDescent="0.3">
      <c r="B33" s="501" t="s">
        <v>77</v>
      </c>
      <c r="C33" s="501"/>
      <c r="D33" s="501"/>
      <c r="E33" s="501"/>
      <c r="F33" s="504">
        <f>L85</f>
        <v>33607327.579999998</v>
      </c>
      <c r="G33" s="504"/>
      <c r="H33" s="504"/>
    </row>
    <row r="34" spans="2:17" ht="15.6" x14ac:dyDescent="0.3">
      <c r="B34" s="500" t="s">
        <v>255</v>
      </c>
      <c r="C34" s="500"/>
      <c r="D34" s="500"/>
      <c r="E34" s="500"/>
      <c r="F34" s="504"/>
      <c r="G34" s="504"/>
      <c r="H34" s="504"/>
    </row>
    <row r="35" spans="2:17" ht="15.6" x14ac:dyDescent="0.3">
      <c r="B35" s="501"/>
      <c r="C35" s="501"/>
      <c r="D35" s="501"/>
      <c r="E35" s="501"/>
      <c r="F35" s="504"/>
      <c r="G35" s="504"/>
      <c r="H35" s="504"/>
    </row>
    <row r="36" spans="2:17" ht="15.6" x14ac:dyDescent="0.3">
      <c r="B36" s="500" t="s">
        <v>78</v>
      </c>
      <c r="C36" s="500"/>
      <c r="D36" s="500"/>
      <c r="E36" s="500"/>
      <c r="F36" s="505">
        <f>F37</f>
        <v>5930704.8999999985</v>
      </c>
      <c r="G36" s="505"/>
      <c r="H36" s="505"/>
    </row>
    <row r="37" spans="2:17" ht="15.6" x14ac:dyDescent="0.3">
      <c r="B37" s="501" t="s">
        <v>79</v>
      </c>
      <c r="C37" s="501"/>
      <c r="D37" s="501"/>
      <c r="E37" s="501"/>
      <c r="F37" s="504">
        <f>M85</f>
        <v>5930704.8999999985</v>
      </c>
      <c r="G37" s="504"/>
      <c r="H37" s="504"/>
    </row>
    <row r="38" spans="2:17" ht="15.6" x14ac:dyDescent="0.3">
      <c r="B38" s="501" t="s">
        <v>80</v>
      </c>
      <c r="C38" s="501"/>
      <c r="D38" s="501"/>
      <c r="E38" s="501"/>
      <c r="F38" s="504">
        <v>0</v>
      </c>
      <c r="G38" s="504"/>
      <c r="H38" s="504"/>
    </row>
    <row r="39" spans="2:17" ht="15.6" x14ac:dyDescent="0.3">
      <c r="B39" s="501" t="s">
        <v>81</v>
      </c>
      <c r="C39" s="501"/>
      <c r="D39" s="501"/>
      <c r="E39" s="501"/>
      <c r="F39" s="504">
        <v>0</v>
      </c>
      <c r="G39" s="504"/>
      <c r="H39" s="504"/>
    </row>
    <row r="40" spans="2:17" ht="15.6" x14ac:dyDescent="0.3">
      <c r="B40" s="500" t="s">
        <v>82</v>
      </c>
      <c r="C40" s="500"/>
      <c r="D40" s="500"/>
      <c r="E40" s="500"/>
      <c r="F40" s="505">
        <f>I85</f>
        <v>39538032.480000004</v>
      </c>
      <c r="G40" s="505"/>
      <c r="H40" s="505"/>
    </row>
    <row r="42" spans="2:17" ht="15.6" x14ac:dyDescent="0.3">
      <c r="B42" s="415" t="s">
        <v>83</v>
      </c>
      <c r="C42" s="415"/>
      <c r="D42" s="415"/>
      <c r="E42" s="415"/>
      <c r="F42" s="415"/>
      <c r="G42" s="415"/>
      <c r="H42" s="415"/>
    </row>
    <row r="43" spans="2:17" ht="16.2" customHeight="1" x14ac:dyDescent="0.3">
      <c r="B43" s="543" t="s">
        <v>84</v>
      </c>
      <c r="C43" s="413" t="s">
        <v>85</v>
      </c>
      <c r="D43" s="413" t="s">
        <v>86</v>
      </c>
      <c r="E43" s="413" t="s">
        <v>87</v>
      </c>
      <c r="F43" s="413" t="s">
        <v>88</v>
      </c>
      <c r="G43" s="413" t="s">
        <v>89</v>
      </c>
      <c r="H43" s="413" t="s">
        <v>90</v>
      </c>
      <c r="I43" s="413" t="s">
        <v>91</v>
      </c>
      <c r="J43" s="413"/>
      <c r="K43" s="413"/>
      <c r="L43" s="413"/>
      <c r="M43" s="413"/>
      <c r="N43" s="413" t="s">
        <v>6</v>
      </c>
      <c r="O43" s="413"/>
      <c r="P43" s="413" t="s">
        <v>92</v>
      </c>
      <c r="Q43" s="413" t="s">
        <v>93</v>
      </c>
    </row>
    <row r="44" spans="2:17" ht="46.95" customHeight="1" x14ac:dyDescent="0.3">
      <c r="B44" s="544"/>
      <c r="C44" s="413"/>
      <c r="D44" s="413"/>
      <c r="E44" s="413"/>
      <c r="F44" s="413"/>
      <c r="G44" s="413"/>
      <c r="H44" s="413"/>
      <c r="I44" s="413" t="s">
        <v>45</v>
      </c>
      <c r="J44" s="413" t="s">
        <v>94</v>
      </c>
      <c r="K44" s="413"/>
      <c r="L44" s="413"/>
      <c r="M44" s="413" t="s">
        <v>724</v>
      </c>
      <c r="N44" s="413" t="s">
        <v>96</v>
      </c>
      <c r="O44" s="413" t="s">
        <v>97</v>
      </c>
      <c r="P44" s="413"/>
      <c r="Q44" s="413"/>
    </row>
    <row r="45" spans="2:17" ht="96" customHeight="1" x14ac:dyDescent="0.3">
      <c r="B45" s="545"/>
      <c r="C45" s="413"/>
      <c r="D45" s="413"/>
      <c r="E45" s="413"/>
      <c r="F45" s="413"/>
      <c r="G45" s="413"/>
      <c r="H45" s="413"/>
      <c r="I45" s="413"/>
      <c r="J45" s="3" t="s">
        <v>98</v>
      </c>
      <c r="K45" s="3" t="s">
        <v>99</v>
      </c>
      <c r="L45" s="3" t="s">
        <v>100</v>
      </c>
      <c r="M45" s="413"/>
      <c r="N45" s="413"/>
      <c r="O45" s="413"/>
      <c r="P45" s="413"/>
      <c r="Q45" s="413"/>
    </row>
    <row r="46" spans="2:17" ht="15.6" x14ac:dyDescent="0.3">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3">
      <c r="B47" s="547" t="s">
        <v>436</v>
      </c>
      <c r="C47" s="473" t="s">
        <v>101</v>
      </c>
      <c r="D47" s="400" t="s">
        <v>284</v>
      </c>
      <c r="E47" s="400" t="s">
        <v>766</v>
      </c>
      <c r="F47" s="400" t="s">
        <v>259</v>
      </c>
      <c r="G47" s="400" t="s">
        <v>260</v>
      </c>
      <c r="H47" s="473" t="s">
        <v>102</v>
      </c>
      <c r="I47" s="462">
        <f>I52</f>
        <v>3529411.77</v>
      </c>
      <c r="J47" s="462">
        <f>SUM(J52:J54)</f>
        <v>0</v>
      </c>
      <c r="K47" s="462">
        <f>SUM(K52:K54)</f>
        <v>0</v>
      </c>
      <c r="L47" s="462">
        <f>L52</f>
        <v>3000000</v>
      </c>
      <c r="M47" s="462">
        <f>M52</f>
        <v>529411.77</v>
      </c>
      <c r="N47" s="400" t="s">
        <v>440</v>
      </c>
      <c r="O47" s="46">
        <f>O52</f>
        <v>11.98</v>
      </c>
      <c r="P47" s="478"/>
      <c r="Q47" s="473"/>
    </row>
    <row r="48" spans="2:17" ht="15.75" customHeight="1" x14ac:dyDescent="0.3">
      <c r="B48" s="548"/>
      <c r="C48" s="474"/>
      <c r="D48" s="401"/>
      <c r="E48" s="401"/>
      <c r="F48" s="401"/>
      <c r="G48" s="401"/>
      <c r="H48" s="474"/>
      <c r="I48" s="457"/>
      <c r="J48" s="457"/>
      <c r="K48" s="457"/>
      <c r="L48" s="457"/>
      <c r="M48" s="457"/>
      <c r="N48" s="401"/>
      <c r="O48" s="48" t="s">
        <v>23</v>
      </c>
      <c r="P48" s="479"/>
      <c r="Q48" s="474"/>
    </row>
    <row r="49" spans="2:18" ht="14.25" customHeight="1" x14ac:dyDescent="0.3">
      <c r="B49" s="548"/>
      <c r="C49" s="474"/>
      <c r="D49" s="401"/>
      <c r="E49" s="401"/>
      <c r="F49" s="401"/>
      <c r="G49" s="401"/>
      <c r="H49" s="474"/>
      <c r="I49" s="457"/>
      <c r="J49" s="457"/>
      <c r="K49" s="457"/>
      <c r="L49" s="457"/>
      <c r="M49" s="457"/>
      <c r="N49" s="400" t="s">
        <v>441</v>
      </c>
      <c r="O49" s="11">
        <f>O54</f>
        <v>1</v>
      </c>
      <c r="P49" s="479"/>
      <c r="Q49" s="474"/>
    </row>
    <row r="50" spans="2:18" ht="15.75" customHeight="1" x14ac:dyDescent="0.3">
      <c r="B50" s="548"/>
      <c r="C50" s="474"/>
      <c r="D50" s="401"/>
      <c r="E50" s="401"/>
      <c r="F50" s="401"/>
      <c r="G50" s="401"/>
      <c r="H50" s="474"/>
      <c r="I50" s="457"/>
      <c r="J50" s="457"/>
      <c r="K50" s="457"/>
      <c r="L50" s="457"/>
      <c r="M50" s="457"/>
      <c r="N50" s="401"/>
      <c r="O50" s="433" t="s">
        <v>23</v>
      </c>
      <c r="P50" s="479"/>
      <c r="Q50" s="474"/>
    </row>
    <row r="51" spans="2:18" ht="147" customHeight="1" x14ac:dyDescent="0.3">
      <c r="B51" s="548"/>
      <c r="C51" s="474"/>
      <c r="D51" s="401"/>
      <c r="E51" s="401"/>
      <c r="F51" s="401"/>
      <c r="G51" s="401"/>
      <c r="H51" s="474"/>
      <c r="I51" s="457"/>
      <c r="J51" s="457"/>
      <c r="K51" s="457"/>
      <c r="L51" s="457"/>
      <c r="M51" s="457"/>
      <c r="N51" s="402"/>
      <c r="O51" s="434"/>
      <c r="P51" s="479"/>
      <c r="Q51" s="474"/>
    </row>
    <row r="52" spans="2:18" outlineLevel="1" x14ac:dyDescent="0.3">
      <c r="B52" s="400" t="s">
        <v>463</v>
      </c>
      <c r="C52" s="502"/>
      <c r="D52" s="400" t="s">
        <v>284</v>
      </c>
      <c r="E52" s="473" t="s">
        <v>439</v>
      </c>
      <c r="F52" s="520"/>
      <c r="G52" s="400" t="s">
        <v>260</v>
      </c>
      <c r="H52" s="502"/>
      <c r="I52" s="470">
        <f>SUM(J52:M54)</f>
        <v>3529411.77</v>
      </c>
      <c r="J52" s="470">
        <v>0</v>
      </c>
      <c r="K52" s="470">
        <v>0</v>
      </c>
      <c r="L52" s="470">
        <v>3000000</v>
      </c>
      <c r="M52" s="470">
        <v>529411.77</v>
      </c>
      <c r="N52" s="400" t="s">
        <v>437</v>
      </c>
      <c r="O52" s="470">
        <v>11.98</v>
      </c>
      <c r="P52" s="473" t="s">
        <v>442</v>
      </c>
      <c r="Q52" s="473" t="s">
        <v>455</v>
      </c>
    </row>
    <row r="53" spans="2:18" ht="15.75" customHeight="1" outlineLevel="1" x14ac:dyDescent="0.3">
      <c r="B53" s="401"/>
      <c r="C53" s="503"/>
      <c r="D53" s="401"/>
      <c r="E53" s="474"/>
      <c r="F53" s="521"/>
      <c r="G53" s="401"/>
      <c r="H53" s="503"/>
      <c r="I53" s="471"/>
      <c r="J53" s="471"/>
      <c r="K53" s="471"/>
      <c r="L53" s="471"/>
      <c r="M53" s="471"/>
      <c r="N53" s="402"/>
      <c r="O53" s="472"/>
      <c r="P53" s="474"/>
      <c r="Q53" s="474"/>
    </row>
    <row r="54" spans="2:18" ht="63.75" customHeight="1" outlineLevel="1" x14ac:dyDescent="0.3">
      <c r="B54" s="401"/>
      <c r="C54" s="503"/>
      <c r="D54" s="401"/>
      <c r="E54" s="474"/>
      <c r="F54" s="521"/>
      <c r="G54" s="401"/>
      <c r="H54" s="503"/>
      <c r="I54" s="471"/>
      <c r="J54" s="471"/>
      <c r="K54" s="471"/>
      <c r="L54" s="471"/>
      <c r="M54" s="471"/>
      <c r="N54" s="167" t="s">
        <v>438</v>
      </c>
      <c r="O54" s="274">
        <v>1</v>
      </c>
      <c r="P54" s="474"/>
      <c r="Q54" s="474"/>
      <c r="R54" s="60"/>
    </row>
    <row r="55" spans="2:18" ht="15.75" customHeight="1" x14ac:dyDescent="0.3">
      <c r="B55" s="547" t="s">
        <v>444</v>
      </c>
      <c r="C55" s="473" t="s">
        <v>101</v>
      </c>
      <c r="D55" s="400" t="s">
        <v>284</v>
      </c>
      <c r="E55" s="400" t="s">
        <v>766</v>
      </c>
      <c r="F55" s="473" t="s">
        <v>259</v>
      </c>
      <c r="G55" s="400" t="s">
        <v>260</v>
      </c>
      <c r="H55" s="473" t="s">
        <v>102</v>
      </c>
      <c r="I55" s="462">
        <f>SUM(I65:I84)</f>
        <v>36008620.710000001</v>
      </c>
      <c r="J55" s="462">
        <f>SUM(J65:J84)</f>
        <v>0</v>
      </c>
      <c r="K55" s="462">
        <f>SUM(K65:K84)</f>
        <v>0</v>
      </c>
      <c r="L55" s="462">
        <f>SUM(L65:L84)</f>
        <v>30607327.579999998</v>
      </c>
      <c r="M55" s="462">
        <f>SUM(M65:M84)</f>
        <v>5401293.129999999</v>
      </c>
      <c r="N55" s="400" t="s">
        <v>512</v>
      </c>
      <c r="O55" s="58">
        <f>O71+O80</f>
        <v>7.23</v>
      </c>
      <c r="P55" s="729"/>
      <c r="Q55" s="473"/>
    </row>
    <row r="56" spans="2:18" ht="31.5" customHeight="1" x14ac:dyDescent="0.3">
      <c r="B56" s="548"/>
      <c r="C56" s="474"/>
      <c r="D56" s="401"/>
      <c r="E56" s="401"/>
      <c r="F56" s="474"/>
      <c r="G56" s="401"/>
      <c r="H56" s="474"/>
      <c r="I56" s="457"/>
      <c r="J56" s="457"/>
      <c r="K56" s="457"/>
      <c r="L56" s="457"/>
      <c r="M56" s="457"/>
      <c r="N56" s="402"/>
      <c r="O56" s="10" t="s">
        <v>23</v>
      </c>
      <c r="P56" s="730"/>
      <c r="Q56" s="474"/>
    </row>
    <row r="57" spans="2:18" ht="15.75" customHeight="1" x14ac:dyDescent="0.3">
      <c r="B57" s="548"/>
      <c r="C57" s="474"/>
      <c r="D57" s="401"/>
      <c r="E57" s="401"/>
      <c r="F57" s="474"/>
      <c r="G57" s="401"/>
      <c r="H57" s="474"/>
      <c r="I57" s="457"/>
      <c r="J57" s="457"/>
      <c r="K57" s="457"/>
      <c r="L57" s="457"/>
      <c r="M57" s="457"/>
      <c r="N57" s="400" t="s">
        <v>447</v>
      </c>
      <c r="O57" s="70">
        <f>O75+O83</f>
        <v>41000</v>
      </c>
      <c r="P57" s="730"/>
      <c r="Q57" s="474"/>
    </row>
    <row r="58" spans="2:18" ht="15.6" x14ac:dyDescent="0.3">
      <c r="B58" s="548"/>
      <c r="C58" s="474"/>
      <c r="D58" s="401"/>
      <c r="E58" s="401"/>
      <c r="F58" s="474"/>
      <c r="G58" s="401"/>
      <c r="H58" s="474"/>
      <c r="I58" s="457"/>
      <c r="J58" s="457"/>
      <c r="K58" s="457"/>
      <c r="L58" s="457"/>
      <c r="M58" s="457"/>
      <c r="N58" s="402"/>
      <c r="O58" s="10" t="s">
        <v>23</v>
      </c>
      <c r="P58" s="730"/>
      <c r="Q58" s="474"/>
    </row>
    <row r="59" spans="2:18" ht="15.6" x14ac:dyDescent="0.3">
      <c r="B59" s="548"/>
      <c r="C59" s="474"/>
      <c r="D59" s="401"/>
      <c r="E59" s="401"/>
      <c r="F59" s="474"/>
      <c r="G59" s="401"/>
      <c r="H59" s="474"/>
      <c r="I59" s="457"/>
      <c r="J59" s="457"/>
      <c r="K59" s="457"/>
      <c r="L59" s="457"/>
      <c r="M59" s="457"/>
      <c r="N59" s="400" t="s">
        <v>448</v>
      </c>
      <c r="O59" s="58">
        <f>SUM(O65,O68,O73,O77)</f>
        <v>20.650000000000002</v>
      </c>
      <c r="P59" s="730"/>
      <c r="Q59" s="474"/>
    </row>
    <row r="60" spans="2:18" ht="31.5" customHeight="1" x14ac:dyDescent="0.3">
      <c r="B60" s="548"/>
      <c r="C60" s="474"/>
      <c r="D60" s="401"/>
      <c r="E60" s="401"/>
      <c r="F60" s="474"/>
      <c r="G60" s="401"/>
      <c r="H60" s="474"/>
      <c r="I60" s="457"/>
      <c r="J60" s="457"/>
      <c r="K60" s="457"/>
      <c r="L60" s="457"/>
      <c r="M60" s="457"/>
      <c r="N60" s="402"/>
      <c r="O60" s="10" t="s">
        <v>23</v>
      </c>
      <c r="P60" s="730"/>
      <c r="Q60" s="474"/>
    </row>
    <row r="61" spans="2:18" ht="15.6" x14ac:dyDescent="0.3">
      <c r="B61" s="548"/>
      <c r="C61" s="474"/>
      <c r="D61" s="401"/>
      <c r="E61" s="401"/>
      <c r="F61" s="474"/>
      <c r="G61" s="401"/>
      <c r="H61" s="474"/>
      <c r="I61" s="457"/>
      <c r="J61" s="457"/>
      <c r="K61" s="457"/>
      <c r="L61" s="457"/>
      <c r="M61" s="457"/>
      <c r="N61" s="400" t="s">
        <v>441</v>
      </c>
      <c r="O61" s="287">
        <f>O66+O69+O72+O76+O78+O81+O84</f>
        <v>7</v>
      </c>
      <c r="P61" s="730"/>
      <c r="Q61" s="474"/>
    </row>
    <row r="62" spans="2:18" ht="15.6" x14ac:dyDescent="0.3">
      <c r="B62" s="548"/>
      <c r="C62" s="474"/>
      <c r="D62" s="401"/>
      <c r="E62" s="401"/>
      <c r="F62" s="474"/>
      <c r="G62" s="401"/>
      <c r="H62" s="474"/>
      <c r="I62" s="457"/>
      <c r="J62" s="457"/>
      <c r="K62" s="457"/>
      <c r="L62" s="457"/>
      <c r="M62" s="457"/>
      <c r="N62" s="402"/>
      <c r="O62" s="48" t="s">
        <v>23</v>
      </c>
      <c r="P62" s="730"/>
      <c r="Q62" s="474"/>
    </row>
    <row r="63" spans="2:18" ht="15.6" x14ac:dyDescent="0.3">
      <c r="B63" s="548"/>
      <c r="C63" s="474"/>
      <c r="D63" s="401"/>
      <c r="E63" s="401"/>
      <c r="F63" s="474"/>
      <c r="G63" s="401"/>
      <c r="H63" s="474"/>
      <c r="I63" s="457"/>
      <c r="J63" s="457"/>
      <c r="K63" s="457"/>
      <c r="L63" s="457"/>
      <c r="M63" s="457"/>
      <c r="N63" s="400" t="s">
        <v>450</v>
      </c>
      <c r="O63" s="37">
        <f>SUM(O67,O70,O74,O79,O82)</f>
        <v>810812</v>
      </c>
      <c r="P63" s="730"/>
      <c r="Q63" s="474"/>
    </row>
    <row r="64" spans="2:18" ht="21" customHeight="1" x14ac:dyDescent="0.3">
      <c r="B64" s="549"/>
      <c r="C64" s="475"/>
      <c r="D64" s="402"/>
      <c r="E64" s="402"/>
      <c r="F64" s="475"/>
      <c r="G64" s="402"/>
      <c r="H64" s="475"/>
      <c r="I64" s="458"/>
      <c r="J64" s="458"/>
      <c r="K64" s="458"/>
      <c r="L64" s="458"/>
      <c r="M64" s="458"/>
      <c r="N64" s="402"/>
      <c r="O64" s="10" t="s">
        <v>23</v>
      </c>
      <c r="P64" s="731"/>
      <c r="Q64" s="475"/>
    </row>
    <row r="65" spans="2:17" ht="51.75" customHeight="1" outlineLevel="1" x14ac:dyDescent="0.3">
      <c r="B65" s="400" t="s">
        <v>464</v>
      </c>
      <c r="C65" s="502"/>
      <c r="D65" s="400" t="s">
        <v>284</v>
      </c>
      <c r="E65" s="473" t="s">
        <v>406</v>
      </c>
      <c r="F65" s="502"/>
      <c r="G65" s="400" t="s">
        <v>260</v>
      </c>
      <c r="H65" s="502"/>
      <c r="I65" s="462">
        <f>SUM(J65:M67)</f>
        <v>2352941.1800000002</v>
      </c>
      <c r="J65" s="462">
        <v>0</v>
      </c>
      <c r="K65" s="462">
        <v>0</v>
      </c>
      <c r="L65" s="462">
        <v>2000000</v>
      </c>
      <c r="M65" s="462">
        <v>352941.18</v>
      </c>
      <c r="N65" s="29" t="s">
        <v>446</v>
      </c>
      <c r="O65" s="59">
        <v>2.2200000000000002</v>
      </c>
      <c r="P65" s="473" t="s">
        <v>451</v>
      </c>
      <c r="Q65" s="473" t="s">
        <v>452</v>
      </c>
    </row>
    <row r="66" spans="2:17" ht="39" customHeight="1" outlineLevel="1" x14ac:dyDescent="0.3">
      <c r="B66" s="401"/>
      <c r="C66" s="503"/>
      <c r="D66" s="401"/>
      <c r="E66" s="474"/>
      <c r="F66" s="503"/>
      <c r="G66" s="401"/>
      <c r="H66" s="503"/>
      <c r="I66" s="457"/>
      <c r="J66" s="457"/>
      <c r="K66" s="457"/>
      <c r="L66" s="457"/>
      <c r="M66" s="457"/>
      <c r="N66" s="26" t="s">
        <v>438</v>
      </c>
      <c r="O66" s="37">
        <v>1</v>
      </c>
      <c r="P66" s="474"/>
      <c r="Q66" s="474"/>
    </row>
    <row r="67" spans="2:17" ht="36.75" customHeight="1" outlineLevel="1" x14ac:dyDescent="0.3">
      <c r="B67" s="401"/>
      <c r="C67" s="503"/>
      <c r="D67" s="401"/>
      <c r="E67" s="474"/>
      <c r="F67" s="503"/>
      <c r="G67" s="401"/>
      <c r="H67" s="503"/>
      <c r="I67" s="457"/>
      <c r="J67" s="457"/>
      <c r="K67" s="457"/>
      <c r="L67" s="457"/>
      <c r="M67" s="457"/>
      <c r="N67" s="26" t="s">
        <v>449</v>
      </c>
      <c r="O67" s="37">
        <v>22240</v>
      </c>
      <c r="P67" s="474"/>
      <c r="Q67" s="474"/>
    </row>
    <row r="68" spans="2:17" ht="53.25" customHeight="1" outlineLevel="1" x14ac:dyDescent="0.3">
      <c r="B68" s="400" t="s">
        <v>465</v>
      </c>
      <c r="C68" s="502"/>
      <c r="D68" s="400" t="s">
        <v>284</v>
      </c>
      <c r="E68" s="473" t="s">
        <v>406</v>
      </c>
      <c r="F68" s="520"/>
      <c r="G68" s="400" t="s">
        <v>260</v>
      </c>
      <c r="H68" s="502"/>
      <c r="I68" s="470">
        <f>SUM(J68:M70)</f>
        <v>9411764.7100000009</v>
      </c>
      <c r="J68" s="470">
        <v>0</v>
      </c>
      <c r="K68" s="470">
        <v>0</v>
      </c>
      <c r="L68" s="470">
        <v>8000000</v>
      </c>
      <c r="M68" s="470">
        <v>1411764.71</v>
      </c>
      <c r="N68" s="26" t="s">
        <v>446</v>
      </c>
      <c r="O68" s="58">
        <v>10.72</v>
      </c>
      <c r="P68" s="473" t="s">
        <v>103</v>
      </c>
      <c r="Q68" s="473" t="s">
        <v>546</v>
      </c>
    </row>
    <row r="69" spans="2:17" ht="31.2" outlineLevel="1" x14ac:dyDescent="0.3">
      <c r="B69" s="401"/>
      <c r="C69" s="503"/>
      <c r="D69" s="401"/>
      <c r="E69" s="474"/>
      <c r="F69" s="521"/>
      <c r="G69" s="401"/>
      <c r="H69" s="503"/>
      <c r="I69" s="471"/>
      <c r="J69" s="471"/>
      <c r="K69" s="471"/>
      <c r="L69" s="471"/>
      <c r="M69" s="471"/>
      <c r="N69" s="26" t="s">
        <v>438</v>
      </c>
      <c r="O69" s="37">
        <v>1</v>
      </c>
      <c r="P69" s="474"/>
      <c r="Q69" s="474"/>
    </row>
    <row r="70" spans="2:17" ht="31.2" outlineLevel="1" x14ac:dyDescent="0.3">
      <c r="B70" s="401"/>
      <c r="C70" s="503"/>
      <c r="D70" s="401"/>
      <c r="E70" s="474"/>
      <c r="F70" s="521"/>
      <c r="G70" s="401"/>
      <c r="H70" s="503"/>
      <c r="I70" s="471"/>
      <c r="J70" s="471"/>
      <c r="K70" s="471"/>
      <c r="L70" s="471"/>
      <c r="M70" s="471"/>
      <c r="N70" s="26" t="s">
        <v>449</v>
      </c>
      <c r="O70" s="24">
        <v>107216</v>
      </c>
      <c r="P70" s="474"/>
      <c r="Q70" s="474"/>
    </row>
    <row r="71" spans="2:17" ht="52.5" customHeight="1" outlineLevel="1" x14ac:dyDescent="0.3">
      <c r="B71" s="400" t="s">
        <v>466</v>
      </c>
      <c r="C71" s="502"/>
      <c r="D71" s="400" t="s">
        <v>284</v>
      </c>
      <c r="E71" s="473" t="s">
        <v>406</v>
      </c>
      <c r="F71" s="520"/>
      <c r="G71" s="400" t="s">
        <v>260</v>
      </c>
      <c r="H71" s="502"/>
      <c r="I71" s="470">
        <f>SUM(J71:M74)</f>
        <v>4832150.1500000004</v>
      </c>
      <c r="J71" s="470">
        <v>0</v>
      </c>
      <c r="K71" s="470">
        <v>0</v>
      </c>
      <c r="L71" s="470">
        <v>4107327.62</v>
      </c>
      <c r="M71" s="470">
        <v>724822.53</v>
      </c>
      <c r="N71" s="26" t="s">
        <v>513</v>
      </c>
      <c r="O71" s="37">
        <v>7</v>
      </c>
      <c r="P71" s="473" t="s">
        <v>770</v>
      </c>
      <c r="Q71" s="473" t="s">
        <v>516</v>
      </c>
    </row>
    <row r="72" spans="2:17" ht="35.25" customHeight="1" outlineLevel="1" x14ac:dyDescent="0.3">
      <c r="B72" s="401"/>
      <c r="C72" s="503"/>
      <c r="D72" s="401"/>
      <c r="E72" s="474"/>
      <c r="F72" s="521"/>
      <c r="G72" s="401"/>
      <c r="H72" s="503"/>
      <c r="I72" s="471"/>
      <c r="J72" s="471"/>
      <c r="K72" s="471"/>
      <c r="L72" s="471"/>
      <c r="M72" s="471"/>
      <c r="N72" s="26" t="s">
        <v>438</v>
      </c>
      <c r="O72" s="37">
        <v>1</v>
      </c>
      <c r="P72" s="474"/>
      <c r="Q72" s="474"/>
    </row>
    <row r="73" spans="2:17" ht="50.25" customHeight="1" outlineLevel="1" x14ac:dyDescent="0.3">
      <c r="B73" s="401"/>
      <c r="C73" s="503"/>
      <c r="D73" s="401"/>
      <c r="E73" s="474"/>
      <c r="F73" s="521"/>
      <c r="G73" s="401"/>
      <c r="H73" s="503"/>
      <c r="I73" s="471"/>
      <c r="J73" s="471"/>
      <c r="K73" s="471"/>
      <c r="L73" s="471"/>
      <c r="M73" s="471"/>
      <c r="N73" s="26" t="s">
        <v>514</v>
      </c>
      <c r="O73" s="37">
        <v>7</v>
      </c>
      <c r="P73" s="474"/>
      <c r="Q73" s="474"/>
    </row>
    <row r="74" spans="2:17" ht="34.5" customHeight="1" outlineLevel="1" x14ac:dyDescent="0.3">
      <c r="B74" s="401"/>
      <c r="C74" s="503"/>
      <c r="D74" s="401"/>
      <c r="E74" s="474"/>
      <c r="F74" s="521"/>
      <c r="G74" s="401"/>
      <c r="H74" s="503"/>
      <c r="I74" s="471"/>
      <c r="J74" s="471"/>
      <c r="K74" s="471"/>
      <c r="L74" s="471"/>
      <c r="M74" s="471"/>
      <c r="N74" s="26" t="s">
        <v>449</v>
      </c>
      <c r="O74" s="24">
        <v>630296</v>
      </c>
      <c r="P74" s="474"/>
      <c r="Q74" s="474"/>
    </row>
    <row r="75" spans="2:17" ht="34.5" customHeight="1" outlineLevel="1" x14ac:dyDescent="0.3">
      <c r="B75" s="400" t="s">
        <v>467</v>
      </c>
      <c r="C75" s="502"/>
      <c r="D75" s="400" t="s">
        <v>284</v>
      </c>
      <c r="E75" s="473" t="s">
        <v>767</v>
      </c>
      <c r="F75" s="520"/>
      <c r="G75" s="400" t="s">
        <v>260</v>
      </c>
      <c r="H75" s="502"/>
      <c r="I75" s="470">
        <f>SUM(J75:M76)</f>
        <v>9411764.7100000009</v>
      </c>
      <c r="J75" s="470">
        <v>0</v>
      </c>
      <c r="K75" s="470">
        <v>0</v>
      </c>
      <c r="L75" s="470">
        <v>8000000</v>
      </c>
      <c r="M75" s="470">
        <v>1411764.71</v>
      </c>
      <c r="N75" s="26" t="s">
        <v>445</v>
      </c>
      <c r="O75" s="37">
        <v>25000</v>
      </c>
      <c r="P75" s="473" t="s">
        <v>442</v>
      </c>
      <c r="Q75" s="473" t="s">
        <v>517</v>
      </c>
    </row>
    <row r="76" spans="2:17" ht="78" customHeight="1" outlineLevel="1" x14ac:dyDescent="0.3">
      <c r="B76" s="401"/>
      <c r="C76" s="503"/>
      <c r="D76" s="401"/>
      <c r="E76" s="474"/>
      <c r="F76" s="521"/>
      <c r="G76" s="401"/>
      <c r="H76" s="503"/>
      <c r="I76" s="471"/>
      <c r="J76" s="471"/>
      <c r="K76" s="471"/>
      <c r="L76" s="471"/>
      <c r="M76" s="471"/>
      <c r="N76" s="26" t="s">
        <v>438</v>
      </c>
      <c r="O76" s="37">
        <v>1</v>
      </c>
      <c r="P76" s="474"/>
      <c r="Q76" s="474"/>
    </row>
    <row r="77" spans="2:17" ht="49.5" customHeight="1" outlineLevel="1" x14ac:dyDescent="0.3">
      <c r="B77" s="400" t="s">
        <v>468</v>
      </c>
      <c r="C77" s="502"/>
      <c r="D77" s="400" t="s">
        <v>284</v>
      </c>
      <c r="E77" s="473" t="s">
        <v>406</v>
      </c>
      <c r="F77" s="520"/>
      <c r="G77" s="400" t="s">
        <v>260</v>
      </c>
      <c r="H77" s="502"/>
      <c r="I77" s="470">
        <f>SUM(J77:M79)</f>
        <v>3529411.7300000004</v>
      </c>
      <c r="J77" s="470">
        <v>0</v>
      </c>
      <c r="K77" s="470">
        <v>0</v>
      </c>
      <c r="L77" s="470">
        <v>2999999.97</v>
      </c>
      <c r="M77" s="470">
        <v>529411.76</v>
      </c>
      <c r="N77" s="26" t="s">
        <v>446</v>
      </c>
      <c r="O77" s="58">
        <v>0.71</v>
      </c>
      <c r="P77" s="473" t="s">
        <v>515</v>
      </c>
      <c r="Q77" s="473" t="s">
        <v>516</v>
      </c>
    </row>
    <row r="78" spans="2:17" ht="33.75" customHeight="1" outlineLevel="1" x14ac:dyDescent="0.3">
      <c r="B78" s="401"/>
      <c r="C78" s="503"/>
      <c r="D78" s="401"/>
      <c r="E78" s="474"/>
      <c r="F78" s="521"/>
      <c r="G78" s="401"/>
      <c r="H78" s="503"/>
      <c r="I78" s="471"/>
      <c r="J78" s="471"/>
      <c r="K78" s="471"/>
      <c r="L78" s="471"/>
      <c r="M78" s="471"/>
      <c r="N78" s="26" t="s">
        <v>438</v>
      </c>
      <c r="O78" s="37">
        <v>1</v>
      </c>
      <c r="P78" s="474"/>
      <c r="Q78" s="474"/>
    </row>
    <row r="79" spans="2:17" ht="33.75" customHeight="1" outlineLevel="1" x14ac:dyDescent="0.3">
      <c r="B79" s="401"/>
      <c r="C79" s="503"/>
      <c r="D79" s="401"/>
      <c r="E79" s="474"/>
      <c r="F79" s="521"/>
      <c r="G79" s="401"/>
      <c r="H79" s="503"/>
      <c r="I79" s="471"/>
      <c r="J79" s="471"/>
      <c r="K79" s="471"/>
      <c r="L79" s="471"/>
      <c r="M79" s="471"/>
      <c r="N79" s="26" t="s">
        <v>449</v>
      </c>
      <c r="O79" s="24">
        <v>38636</v>
      </c>
      <c r="P79" s="474"/>
      <c r="Q79" s="474"/>
    </row>
    <row r="80" spans="2:17" ht="46.5" customHeight="1" outlineLevel="1" x14ac:dyDescent="0.3">
      <c r="B80" s="400" t="s">
        <v>469</v>
      </c>
      <c r="C80" s="502"/>
      <c r="D80" s="400" t="s">
        <v>284</v>
      </c>
      <c r="E80" s="473" t="s">
        <v>406</v>
      </c>
      <c r="F80" s="520"/>
      <c r="G80" s="400" t="s">
        <v>260</v>
      </c>
      <c r="H80" s="502"/>
      <c r="I80" s="470">
        <f>SUM(J80:M82)</f>
        <v>4117647.0500000003</v>
      </c>
      <c r="J80" s="470">
        <v>0</v>
      </c>
      <c r="K80" s="470">
        <v>0</v>
      </c>
      <c r="L80" s="470">
        <v>3499999.99</v>
      </c>
      <c r="M80" s="470">
        <v>617647.06000000006</v>
      </c>
      <c r="N80" s="26" t="s">
        <v>513</v>
      </c>
      <c r="O80" s="58">
        <v>0.23</v>
      </c>
      <c r="P80" s="473" t="s">
        <v>442</v>
      </c>
      <c r="Q80" s="473" t="s">
        <v>517</v>
      </c>
    </row>
    <row r="81" spans="2:17" ht="33.75" customHeight="1" outlineLevel="1" x14ac:dyDescent="0.3">
      <c r="B81" s="401"/>
      <c r="C81" s="503"/>
      <c r="D81" s="401"/>
      <c r="E81" s="474"/>
      <c r="F81" s="521"/>
      <c r="G81" s="401"/>
      <c r="H81" s="503"/>
      <c r="I81" s="471"/>
      <c r="J81" s="471"/>
      <c r="K81" s="471"/>
      <c r="L81" s="471"/>
      <c r="M81" s="471"/>
      <c r="N81" s="26" t="s">
        <v>438</v>
      </c>
      <c r="O81" s="37">
        <v>1</v>
      </c>
      <c r="P81" s="474"/>
      <c r="Q81" s="474"/>
    </row>
    <row r="82" spans="2:17" ht="78" customHeight="1" outlineLevel="1" x14ac:dyDescent="0.3">
      <c r="B82" s="401"/>
      <c r="C82" s="503"/>
      <c r="D82" s="401"/>
      <c r="E82" s="474"/>
      <c r="F82" s="521"/>
      <c r="G82" s="401"/>
      <c r="H82" s="503"/>
      <c r="I82" s="471"/>
      <c r="J82" s="471"/>
      <c r="K82" s="471"/>
      <c r="L82" s="471"/>
      <c r="M82" s="471"/>
      <c r="N82" s="26" t="s">
        <v>449</v>
      </c>
      <c r="O82" s="24">
        <v>12424</v>
      </c>
      <c r="P82" s="474"/>
      <c r="Q82" s="474"/>
    </row>
    <row r="83" spans="2:17" ht="39" customHeight="1" outlineLevel="1" x14ac:dyDescent="0.3">
      <c r="B83" s="400" t="s">
        <v>470</v>
      </c>
      <c r="C83" s="502"/>
      <c r="D83" s="400" t="s">
        <v>284</v>
      </c>
      <c r="E83" s="473" t="s">
        <v>406</v>
      </c>
      <c r="F83" s="520"/>
      <c r="G83" s="400" t="s">
        <v>260</v>
      </c>
      <c r="H83" s="502"/>
      <c r="I83" s="470">
        <f>SUM(J83:M84)</f>
        <v>2352941.1800000002</v>
      </c>
      <c r="J83" s="470">
        <v>0</v>
      </c>
      <c r="K83" s="470">
        <v>0</v>
      </c>
      <c r="L83" s="470">
        <v>2000000</v>
      </c>
      <c r="M83" s="470">
        <v>352941.18</v>
      </c>
      <c r="N83" s="26" t="s">
        <v>445</v>
      </c>
      <c r="O83" s="37">
        <v>16000</v>
      </c>
      <c r="P83" s="732" t="s">
        <v>740</v>
      </c>
      <c r="Q83" s="473" t="s">
        <v>741</v>
      </c>
    </row>
    <row r="84" spans="2:17" ht="234" customHeight="1" outlineLevel="1" x14ac:dyDescent="0.3">
      <c r="B84" s="401"/>
      <c r="C84" s="503"/>
      <c r="D84" s="401"/>
      <c r="E84" s="474"/>
      <c r="F84" s="521"/>
      <c r="G84" s="401"/>
      <c r="H84" s="503"/>
      <c r="I84" s="471"/>
      <c r="J84" s="471"/>
      <c r="K84" s="471"/>
      <c r="L84" s="471"/>
      <c r="M84" s="471"/>
      <c r="N84" s="26" t="s">
        <v>438</v>
      </c>
      <c r="O84" s="37">
        <v>1</v>
      </c>
      <c r="P84" s="474"/>
      <c r="Q84" s="474"/>
    </row>
    <row r="85" spans="2:17" ht="15.6" x14ac:dyDescent="0.3">
      <c r="B85" s="578" t="s">
        <v>105</v>
      </c>
      <c r="C85" s="578"/>
      <c r="D85" s="578"/>
      <c r="E85" s="578"/>
      <c r="F85" s="578"/>
      <c r="G85" s="578"/>
      <c r="H85" s="578"/>
      <c r="I85" s="45">
        <f>I47+I55</f>
        <v>39538032.480000004</v>
      </c>
      <c r="J85" s="45">
        <f>J47+J55</f>
        <v>0</v>
      </c>
      <c r="K85" s="45">
        <f>K47+K55</f>
        <v>0</v>
      </c>
      <c r="L85" s="45">
        <f>L47+L55</f>
        <v>33607327.579999998</v>
      </c>
      <c r="M85" s="45">
        <f>M47+M55</f>
        <v>5930704.8999999985</v>
      </c>
      <c r="N85" s="579"/>
      <c r="O85" s="579"/>
      <c r="P85" s="579"/>
      <c r="Q85" s="579"/>
    </row>
    <row r="86" spans="2:17" ht="15.6" x14ac:dyDescent="0.3">
      <c r="B86" s="53" t="s">
        <v>471</v>
      </c>
      <c r="C86" s="50"/>
      <c r="D86" s="50"/>
      <c r="E86" s="50"/>
      <c r="F86" s="50"/>
      <c r="G86" s="50"/>
      <c r="H86" s="50"/>
      <c r="I86" s="51"/>
      <c r="J86" s="51"/>
      <c r="K86" s="51"/>
      <c r="L86" s="51"/>
      <c r="M86" s="51"/>
      <c r="N86" s="52"/>
      <c r="O86" s="52"/>
      <c r="P86" s="52"/>
      <c r="Q86" s="52"/>
    </row>
    <row r="87" spans="2:17" ht="48" customHeight="1" x14ac:dyDescent="0.3">
      <c r="B87" s="571" t="s">
        <v>731</v>
      </c>
      <c r="C87" s="571"/>
      <c r="D87" s="571"/>
      <c r="E87" s="571"/>
      <c r="F87" s="571"/>
      <c r="G87" s="571"/>
      <c r="H87" s="571"/>
      <c r="I87" s="571"/>
      <c r="J87" s="571"/>
      <c r="K87" s="571"/>
      <c r="L87" s="571"/>
      <c r="M87" s="571"/>
      <c r="N87" s="571"/>
      <c r="O87" s="571"/>
      <c r="P87" s="571"/>
      <c r="Q87" s="571"/>
    </row>
    <row r="88" spans="2:17" ht="15.6" x14ac:dyDescent="0.3">
      <c r="B88" s="50"/>
      <c r="C88" s="50"/>
      <c r="D88" s="50"/>
      <c r="E88" s="50"/>
      <c r="F88" s="50"/>
      <c r="G88" s="50"/>
      <c r="H88" s="50"/>
      <c r="I88" s="51"/>
      <c r="J88" s="51"/>
      <c r="K88" s="51"/>
      <c r="L88" s="51"/>
      <c r="M88" s="51"/>
      <c r="N88" s="52"/>
      <c r="O88" s="52"/>
      <c r="P88" s="52"/>
      <c r="Q88" s="52"/>
    </row>
    <row r="90" spans="2:17" ht="15.6" x14ac:dyDescent="0.3">
      <c r="B90" s="513" t="s">
        <v>106</v>
      </c>
      <c r="C90" s="513"/>
      <c r="D90" s="513"/>
      <c r="E90" s="513"/>
    </row>
    <row r="91" spans="2:17" ht="35.4" customHeight="1" x14ac:dyDescent="0.3">
      <c r="B91" s="9" t="s">
        <v>3</v>
      </c>
      <c r="C91" s="413" t="s">
        <v>107</v>
      </c>
      <c r="D91" s="413"/>
      <c r="E91" s="413"/>
      <c r="F91" s="447" t="s">
        <v>108</v>
      </c>
      <c r="G91" s="447"/>
      <c r="H91" s="447"/>
      <c r="I91" s="447"/>
      <c r="J91" s="413" t="s">
        <v>109</v>
      </c>
      <c r="K91" s="447"/>
      <c r="L91" s="447"/>
      <c r="M91" s="447"/>
    </row>
    <row r="92" spans="2:17" ht="15.6" x14ac:dyDescent="0.3">
      <c r="B92" s="4">
        <v>1</v>
      </c>
      <c r="C92" s="483">
        <v>2</v>
      </c>
      <c r="D92" s="483"/>
      <c r="E92" s="483"/>
      <c r="F92" s="483">
        <v>3</v>
      </c>
      <c r="G92" s="483"/>
      <c r="H92" s="483"/>
      <c r="I92" s="483"/>
      <c r="J92" s="483">
        <v>4</v>
      </c>
      <c r="K92" s="483"/>
      <c r="L92" s="483"/>
      <c r="M92" s="483"/>
    </row>
    <row r="93" spans="2:17" ht="33" customHeight="1" x14ac:dyDescent="0.3">
      <c r="B93" s="8"/>
      <c r="C93" s="720" t="s">
        <v>302</v>
      </c>
      <c r="D93" s="720"/>
      <c r="E93" s="720"/>
      <c r="F93" s="550"/>
      <c r="G93" s="550"/>
      <c r="H93" s="550"/>
      <c r="I93" s="550"/>
      <c r="J93" s="550"/>
      <c r="K93" s="550"/>
      <c r="L93" s="550"/>
      <c r="M93" s="550"/>
    </row>
    <row r="95" spans="2:17" ht="15.6" x14ac:dyDescent="0.3">
      <c r="B95" s="513" t="s">
        <v>110</v>
      </c>
      <c r="C95" s="513"/>
      <c r="D95" s="513"/>
      <c r="E95" s="513"/>
      <c r="F95" s="513"/>
    </row>
    <row r="96" spans="2:17" ht="33.6" customHeight="1" x14ac:dyDescent="0.3">
      <c r="B96" s="9" t="s">
        <v>3</v>
      </c>
      <c r="C96" s="447" t="s">
        <v>111</v>
      </c>
      <c r="D96" s="447"/>
      <c r="E96" s="447"/>
      <c r="F96" s="447" t="s">
        <v>108</v>
      </c>
      <c r="G96" s="447"/>
      <c r="H96" s="447"/>
      <c r="I96" s="447"/>
      <c r="J96" s="413" t="s">
        <v>112</v>
      </c>
      <c r="K96" s="447"/>
      <c r="L96" s="447"/>
      <c r="M96" s="447"/>
    </row>
    <row r="97" spans="2:13" ht="15.6" x14ac:dyDescent="0.3">
      <c r="B97" s="4">
        <v>1</v>
      </c>
      <c r="C97" s="483">
        <v>2</v>
      </c>
      <c r="D97" s="483"/>
      <c r="E97" s="483"/>
      <c r="F97" s="483">
        <v>3</v>
      </c>
      <c r="G97" s="483"/>
      <c r="H97" s="483"/>
      <c r="I97" s="483"/>
      <c r="J97" s="483">
        <v>4</v>
      </c>
      <c r="K97" s="483"/>
      <c r="L97" s="483"/>
      <c r="M97" s="483"/>
    </row>
    <row r="98" spans="2:13" ht="48" customHeight="1" x14ac:dyDescent="0.3">
      <c r="B98" s="8"/>
      <c r="C98" s="720" t="s">
        <v>303</v>
      </c>
      <c r="D98" s="720"/>
      <c r="E98" s="720"/>
      <c r="F98" s="550"/>
      <c r="G98" s="550"/>
      <c r="H98" s="550"/>
      <c r="I98" s="550"/>
      <c r="J98" s="550"/>
      <c r="K98" s="550"/>
      <c r="L98" s="550"/>
      <c r="M98" s="550"/>
    </row>
    <row r="100" spans="2:13" ht="15.6" x14ac:dyDescent="0.3">
      <c r="B100" s="513" t="s">
        <v>113</v>
      </c>
      <c r="C100" s="513"/>
      <c r="D100" s="513"/>
    </row>
    <row r="101" spans="2:13" ht="38.4" customHeight="1" x14ac:dyDescent="0.3">
      <c r="B101" s="9" t="s">
        <v>3</v>
      </c>
      <c r="C101" s="413" t="s">
        <v>114</v>
      </c>
      <c r="D101" s="413"/>
      <c r="E101" s="413"/>
      <c r="F101" s="514" t="s">
        <v>115</v>
      </c>
      <c r="G101" s="515"/>
      <c r="H101" s="515"/>
      <c r="I101" s="515"/>
      <c r="J101" s="515"/>
      <c r="K101" s="515"/>
      <c r="L101" s="515"/>
      <c r="M101" s="516"/>
    </row>
    <row r="102" spans="2:13" ht="15.6" x14ac:dyDescent="0.3">
      <c r="B102" s="4">
        <v>1</v>
      </c>
      <c r="C102" s="483">
        <v>2</v>
      </c>
      <c r="D102" s="483"/>
      <c r="E102" s="483"/>
      <c r="F102" s="517">
        <v>3</v>
      </c>
      <c r="G102" s="518"/>
      <c r="H102" s="518"/>
      <c r="I102" s="518"/>
      <c r="J102" s="518"/>
      <c r="K102" s="518"/>
      <c r="L102" s="518"/>
      <c r="M102" s="519"/>
    </row>
    <row r="103" spans="2:13" ht="14.4" customHeight="1" x14ac:dyDescent="0.3">
      <c r="B103" s="25" t="s">
        <v>15</v>
      </c>
      <c r="C103" s="512"/>
      <c r="D103" s="512"/>
      <c r="E103" s="512"/>
      <c r="F103" s="509"/>
      <c r="G103" s="510"/>
      <c r="H103" s="510"/>
      <c r="I103" s="510"/>
      <c r="J103" s="510"/>
      <c r="K103" s="510"/>
      <c r="L103" s="510"/>
      <c r="M103" s="511"/>
    </row>
    <row r="105" spans="2:13" ht="15.6" x14ac:dyDescent="0.3">
      <c r="B105" s="513" t="s">
        <v>116</v>
      </c>
      <c r="C105" s="513"/>
      <c r="D105" s="513"/>
      <c r="E105" s="513"/>
      <c r="F105" s="513"/>
      <c r="G105" s="513"/>
    </row>
    <row r="106" spans="2:13" ht="15.6" customHeight="1" x14ac:dyDescent="0.3">
      <c r="B106" s="9" t="s">
        <v>3</v>
      </c>
      <c r="C106" s="514" t="s">
        <v>117</v>
      </c>
      <c r="D106" s="515"/>
      <c r="E106" s="515"/>
      <c r="F106" s="515"/>
      <c r="G106" s="515"/>
      <c r="H106" s="515"/>
      <c r="I106" s="515"/>
      <c r="J106" s="515"/>
      <c r="K106" s="515"/>
      <c r="L106" s="515"/>
      <c r="M106" s="516"/>
    </row>
    <row r="107" spans="2:13" ht="15.6" x14ac:dyDescent="0.3">
      <c r="B107" s="4">
        <v>1</v>
      </c>
      <c r="C107" s="517">
        <v>2</v>
      </c>
      <c r="D107" s="518"/>
      <c r="E107" s="518"/>
      <c r="F107" s="518"/>
      <c r="G107" s="518"/>
      <c r="H107" s="518"/>
      <c r="I107" s="518"/>
      <c r="J107" s="518"/>
      <c r="K107" s="518"/>
      <c r="L107" s="518"/>
      <c r="M107" s="519"/>
    </row>
    <row r="108" spans="2:13" ht="15.6" x14ac:dyDescent="0.3">
      <c r="B108" s="8"/>
      <c r="C108" s="459" t="s">
        <v>304</v>
      </c>
      <c r="D108" s="460"/>
      <c r="E108" s="460"/>
      <c r="F108" s="460"/>
      <c r="G108" s="460"/>
      <c r="H108" s="460"/>
      <c r="I108" s="460"/>
      <c r="J108" s="460"/>
      <c r="K108" s="460"/>
      <c r="L108" s="460"/>
      <c r="M108" s="461"/>
    </row>
  </sheetData>
  <mergeCells count="283">
    <mergeCell ref="F101:M101"/>
    <mergeCell ref="C102:E102"/>
    <mergeCell ref="F102:M102"/>
    <mergeCell ref="C103:E103"/>
    <mergeCell ref="F103:M103"/>
    <mergeCell ref="B105:G105"/>
    <mergeCell ref="C106:M106"/>
    <mergeCell ref="C107:M107"/>
    <mergeCell ref="C108:M108"/>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B83:B84"/>
    <mergeCell ref="C83:C84"/>
    <mergeCell ref="D83:D84"/>
    <mergeCell ref="E83:E84"/>
    <mergeCell ref="F83:F84"/>
    <mergeCell ref="G83:G84"/>
    <mergeCell ref="H83:H84"/>
    <mergeCell ref="I83:I84"/>
    <mergeCell ref="J83:J84"/>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P75:P76"/>
    <mergeCell ref="Q75:Q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31:E31"/>
    <mergeCell ref="F31:H31"/>
    <mergeCell ref="B32:E32"/>
    <mergeCell ref="F32:H32"/>
    <mergeCell ref="B29:E29"/>
    <mergeCell ref="F29:H29"/>
    <mergeCell ref="B36:E36"/>
    <mergeCell ref="B10:B11"/>
    <mergeCell ref="C10:D11"/>
    <mergeCell ref="E10:G11"/>
    <mergeCell ref="H10:J10"/>
    <mergeCell ref="F36:H36"/>
    <mergeCell ref="B12:B13"/>
    <mergeCell ref="C12:D13"/>
    <mergeCell ref="C14:D15"/>
    <mergeCell ref="E14:G15"/>
    <mergeCell ref="H14:J14"/>
    <mergeCell ref="B16:B17"/>
    <mergeCell ref="C16:D17"/>
    <mergeCell ref="E16:G17"/>
    <mergeCell ref="H16:J16"/>
    <mergeCell ref="B2:Q2"/>
    <mergeCell ref="B4:Q4"/>
    <mergeCell ref="B6:H6"/>
    <mergeCell ref="B7:B8"/>
    <mergeCell ref="C7:D8"/>
    <mergeCell ref="E7:G8"/>
    <mergeCell ref="H7:J8"/>
    <mergeCell ref="K7:N7"/>
    <mergeCell ref="K8:M8"/>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8" priority="10">
      <formula>$L$47&gt;$I$47*0.85</formula>
    </cfRule>
  </conditionalFormatting>
  <conditionalFormatting sqref="L52:L54">
    <cfRule type="expression" dxfId="87" priority="9">
      <formula>$L$52&gt;$I$52*0.85</formula>
    </cfRule>
  </conditionalFormatting>
  <conditionalFormatting sqref="L55:L64">
    <cfRule type="expression" dxfId="86" priority="8">
      <formula>$L$55&gt;$I$55*0.85</formula>
    </cfRule>
  </conditionalFormatting>
  <conditionalFormatting sqref="L65:L67">
    <cfRule type="expression" dxfId="85" priority="7">
      <formula>$L$65&gt;$I$65*0.85</formula>
    </cfRule>
  </conditionalFormatting>
  <conditionalFormatting sqref="L68:L70">
    <cfRule type="expression" dxfId="84" priority="6">
      <formula>$L$68&gt;$I$68*0.85</formula>
    </cfRule>
  </conditionalFormatting>
  <conditionalFormatting sqref="L71:L74">
    <cfRule type="expression" dxfId="83" priority="5">
      <formula>$L$71&gt;$I$71*0.85</formula>
    </cfRule>
  </conditionalFormatting>
  <conditionalFormatting sqref="L75:L76">
    <cfRule type="expression" dxfId="82" priority="4">
      <formula>$L$75&gt;$I$75*0.85</formula>
    </cfRule>
  </conditionalFormatting>
  <conditionalFormatting sqref="L77:L79">
    <cfRule type="expression" dxfId="81" priority="3">
      <formula>$L$77&gt;$I$77*0.85</formula>
    </cfRule>
  </conditionalFormatting>
  <conditionalFormatting sqref="L80:L82">
    <cfRule type="expression" dxfId="80" priority="2">
      <formula>$L$80&gt;$I$80*0.85</formula>
    </cfRule>
  </conditionalFormatting>
  <conditionalFormatting sqref="L83:L84">
    <cfRule type="expression" dxfId="79"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143"/>
  <sheetViews>
    <sheetView zoomScale="85" zoomScaleNormal="85" workbookViewId="0">
      <pane ySplit="4" topLeftCell="A49" activePane="bottomLeft" state="frozen"/>
      <selection activeCell="P125" sqref="P125:P129"/>
      <selection pane="bottomLeft" activeCell="K121" sqref="K121"/>
    </sheetView>
  </sheetViews>
  <sheetFormatPr defaultRowHeight="14.4" outlineLevelRow="1" x14ac:dyDescent="0.3"/>
  <cols>
    <col min="2" max="2" width="17.5546875" customWidth="1"/>
    <col min="3" max="3" width="12.88671875" customWidth="1"/>
    <col min="4" max="4" width="19.6640625" customWidth="1"/>
    <col min="5" max="5" width="20.44140625" customWidth="1"/>
    <col min="6" max="6" width="11.664062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8" width="14.33203125" customWidth="1"/>
    <col min="20" max="20" width="12.44140625" bestFit="1" customWidth="1"/>
  </cols>
  <sheetData>
    <row r="1" spans="2:17" ht="15.6" x14ac:dyDescent="0.3">
      <c r="B1" s="7"/>
      <c r="C1" s="7"/>
      <c r="D1" s="7"/>
      <c r="E1" s="7"/>
      <c r="F1" s="7"/>
      <c r="G1" s="7"/>
      <c r="H1" s="7"/>
      <c r="I1" s="7"/>
      <c r="J1" s="7"/>
      <c r="K1" s="7"/>
      <c r="L1" s="7"/>
      <c r="M1" s="7"/>
      <c r="N1" s="7"/>
      <c r="O1" s="7"/>
      <c r="P1" s="7"/>
      <c r="Q1" s="7"/>
    </row>
    <row r="2" spans="2:17" ht="15.6" x14ac:dyDescent="0.3">
      <c r="B2" s="414" t="s">
        <v>527</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414" t="s">
        <v>528</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28" t="s">
        <v>529</v>
      </c>
      <c r="D10" s="538"/>
      <c r="E10" s="528" t="s">
        <v>530</v>
      </c>
      <c r="F10" s="529"/>
      <c r="G10" s="530"/>
      <c r="H10" s="484">
        <v>0</v>
      </c>
      <c r="I10" s="478"/>
      <c r="J10" s="478"/>
      <c r="K10" s="484">
        <v>0</v>
      </c>
      <c r="L10" s="478"/>
      <c r="M10" s="478"/>
      <c r="N10" s="75">
        <f>O52</f>
        <v>2011</v>
      </c>
    </row>
    <row r="11" spans="2:17" ht="15.6" x14ac:dyDescent="0.3">
      <c r="B11" s="526"/>
      <c r="C11" s="531"/>
      <c r="D11" s="540"/>
      <c r="E11" s="531"/>
      <c r="F11" s="532"/>
      <c r="G11" s="533"/>
      <c r="H11" s="102"/>
      <c r="I11" s="123"/>
      <c r="J11" s="124"/>
      <c r="K11" s="102"/>
      <c r="L11" s="123"/>
      <c r="M11" s="124"/>
      <c r="N11" s="217"/>
    </row>
    <row r="12" spans="2:17" ht="31.5" customHeight="1" x14ac:dyDescent="0.3">
      <c r="B12" s="527"/>
      <c r="C12" s="541"/>
      <c r="D12" s="542"/>
      <c r="E12" s="534"/>
      <c r="F12" s="535"/>
      <c r="G12" s="536"/>
      <c r="H12" s="493" t="s">
        <v>20</v>
      </c>
      <c r="I12" s="494"/>
      <c r="J12" s="495"/>
      <c r="K12" s="493" t="s">
        <v>18</v>
      </c>
      <c r="L12" s="494"/>
      <c r="M12" s="495"/>
      <c r="N12" s="10" t="s">
        <v>23</v>
      </c>
      <c r="O12" s="35"/>
      <c r="P12" s="36"/>
    </row>
    <row r="13" spans="2:17" ht="15.6" x14ac:dyDescent="0.3">
      <c r="B13" s="525" t="s">
        <v>48</v>
      </c>
      <c r="C13" s="537" t="s">
        <v>531</v>
      </c>
      <c r="D13" s="538"/>
      <c r="E13" s="528" t="s">
        <v>532</v>
      </c>
      <c r="F13" s="529"/>
      <c r="G13" s="530"/>
      <c r="H13" s="484">
        <v>0</v>
      </c>
      <c r="I13" s="485"/>
      <c r="J13" s="485"/>
      <c r="K13" s="484">
        <v>0</v>
      </c>
      <c r="L13" s="485"/>
      <c r="M13" s="485"/>
      <c r="N13" s="11">
        <f>O80</f>
        <v>80</v>
      </c>
    </row>
    <row r="14" spans="2:17" ht="33" customHeight="1" x14ac:dyDescent="0.3">
      <c r="B14" s="527"/>
      <c r="C14" s="541"/>
      <c r="D14" s="542"/>
      <c r="E14" s="534"/>
      <c r="F14" s="535"/>
      <c r="G14" s="536"/>
      <c r="H14" s="493" t="s">
        <v>20</v>
      </c>
      <c r="I14" s="494"/>
      <c r="J14" s="495"/>
      <c r="K14" s="493" t="s">
        <v>18</v>
      </c>
      <c r="L14" s="494"/>
      <c r="M14" s="495"/>
      <c r="N14" s="10" t="s">
        <v>23</v>
      </c>
    </row>
    <row r="15" spans="2:17" ht="15.6" x14ac:dyDescent="0.3">
      <c r="B15" s="525" t="s">
        <v>49</v>
      </c>
      <c r="C15" s="537" t="s">
        <v>533</v>
      </c>
      <c r="D15" s="538"/>
      <c r="E15" s="528" t="s">
        <v>534</v>
      </c>
      <c r="F15" s="529"/>
      <c r="G15" s="530"/>
      <c r="H15" s="486">
        <v>0</v>
      </c>
      <c r="I15" s="478"/>
      <c r="J15" s="478"/>
      <c r="K15" s="486">
        <v>0</v>
      </c>
      <c r="L15" s="478"/>
      <c r="M15" s="478"/>
      <c r="N15" s="11">
        <f>O82</f>
        <v>80</v>
      </c>
    </row>
    <row r="16" spans="2:17" ht="36" customHeight="1" x14ac:dyDescent="0.3">
      <c r="B16" s="527"/>
      <c r="C16" s="541"/>
      <c r="D16" s="542"/>
      <c r="E16" s="534"/>
      <c r="F16" s="535"/>
      <c r="G16" s="536"/>
      <c r="H16" s="493" t="s">
        <v>20</v>
      </c>
      <c r="I16" s="494"/>
      <c r="J16" s="495"/>
      <c r="K16" s="493" t="s">
        <v>18</v>
      </c>
      <c r="L16" s="494"/>
      <c r="M16" s="495"/>
      <c r="N16" s="10" t="s">
        <v>23</v>
      </c>
    </row>
    <row r="19" spans="2:18" ht="15.6" x14ac:dyDescent="0.3">
      <c r="B19" s="415" t="s">
        <v>71</v>
      </c>
      <c r="C19" s="415"/>
      <c r="D19" s="415"/>
      <c r="E19" s="415"/>
      <c r="F19" s="415"/>
      <c r="G19" s="415"/>
    </row>
    <row r="20" spans="2:18" ht="15.6" x14ac:dyDescent="0.3">
      <c r="B20" s="522" t="s">
        <v>72</v>
      </c>
      <c r="C20" s="522"/>
      <c r="D20" s="522"/>
      <c r="E20" s="522"/>
      <c r="F20" s="522" t="s">
        <v>73</v>
      </c>
      <c r="G20" s="522"/>
      <c r="H20" s="522"/>
    </row>
    <row r="21" spans="2:18" ht="15.6" x14ac:dyDescent="0.3">
      <c r="B21" s="546">
        <v>1</v>
      </c>
      <c r="C21" s="546"/>
      <c r="D21" s="546"/>
      <c r="E21" s="546"/>
      <c r="F21" s="546">
        <v>2</v>
      </c>
      <c r="G21" s="546"/>
      <c r="H21" s="546"/>
    </row>
    <row r="22" spans="2:18" ht="15.75" customHeight="1" x14ac:dyDescent="0.3">
      <c r="B22" s="597" t="s">
        <v>74</v>
      </c>
      <c r="C22" s="598"/>
      <c r="D22" s="598"/>
      <c r="E22" s="599"/>
      <c r="F22" s="756">
        <f>L115</f>
        <v>12591316.060000001</v>
      </c>
      <c r="G22" s="756"/>
      <c r="H22" s="756"/>
    </row>
    <row r="23" spans="2:18" ht="15.6" x14ac:dyDescent="0.3">
      <c r="B23" s="600"/>
      <c r="C23" s="601"/>
      <c r="D23" s="601"/>
      <c r="E23" s="602"/>
      <c r="F23" s="663"/>
      <c r="G23" s="664"/>
      <c r="H23" s="665"/>
    </row>
    <row r="24" spans="2:18" ht="15.6" x14ac:dyDescent="0.3">
      <c r="B24" s="500" t="s">
        <v>75</v>
      </c>
      <c r="C24" s="500"/>
      <c r="D24" s="500"/>
      <c r="E24" s="500"/>
      <c r="F24" s="755"/>
      <c r="G24" s="755"/>
      <c r="H24" s="755"/>
    </row>
    <row r="25" spans="2:18" ht="15.6" x14ac:dyDescent="0.3">
      <c r="B25" s="501"/>
      <c r="C25" s="501"/>
      <c r="D25" s="501"/>
      <c r="E25" s="501"/>
      <c r="F25" s="755"/>
      <c r="G25" s="755"/>
      <c r="H25" s="755"/>
      <c r="M25" s="76"/>
    </row>
    <row r="26" spans="2:18" ht="31.2" customHeight="1" x14ac:dyDescent="0.3">
      <c r="B26" s="500" t="s">
        <v>310</v>
      </c>
      <c r="C26" s="500"/>
      <c r="D26" s="500"/>
      <c r="E26" s="500"/>
      <c r="F26" s="760">
        <f>F29</f>
        <v>0</v>
      </c>
      <c r="G26" s="760"/>
      <c r="H26" s="760"/>
      <c r="N26" s="121"/>
      <c r="O26" s="121"/>
      <c r="P26" s="121"/>
      <c r="Q26" s="121"/>
      <c r="R26" s="121"/>
    </row>
    <row r="27" spans="2:18" ht="15.6" x14ac:dyDescent="0.3">
      <c r="B27" s="501" t="s">
        <v>251</v>
      </c>
      <c r="C27" s="501"/>
      <c r="D27" s="501"/>
      <c r="E27" s="501"/>
      <c r="F27" s="755"/>
      <c r="G27" s="755"/>
      <c r="H27" s="755"/>
      <c r="N27" s="122"/>
      <c r="O27" s="121"/>
      <c r="P27" s="121"/>
      <c r="Q27" s="122"/>
      <c r="R27" s="122"/>
    </row>
    <row r="28" spans="2:18" ht="31.5" customHeight="1" x14ac:dyDescent="0.3">
      <c r="B28" s="501" t="s">
        <v>252</v>
      </c>
      <c r="C28" s="501"/>
      <c r="D28" s="501"/>
      <c r="E28" s="501"/>
      <c r="F28" s="755"/>
      <c r="G28" s="755"/>
      <c r="H28" s="755"/>
    </row>
    <row r="29" spans="2:18" ht="15.6" x14ac:dyDescent="0.3">
      <c r="B29" s="501" t="s">
        <v>76</v>
      </c>
      <c r="C29" s="501"/>
      <c r="D29" s="501"/>
      <c r="E29" s="501"/>
      <c r="F29" s="755"/>
      <c r="G29" s="755"/>
      <c r="H29" s="755"/>
    </row>
    <row r="30" spans="2:18" ht="15.75" customHeight="1" x14ac:dyDescent="0.3">
      <c r="B30" s="597" t="s">
        <v>311</v>
      </c>
      <c r="C30" s="598"/>
      <c r="D30" s="598"/>
      <c r="E30" s="599"/>
      <c r="F30" s="756">
        <f>L115</f>
        <v>12591316.060000001</v>
      </c>
      <c r="G30" s="756"/>
      <c r="H30" s="756"/>
    </row>
    <row r="31" spans="2:18" ht="15.6" x14ac:dyDescent="0.3">
      <c r="B31" s="600"/>
      <c r="C31" s="601"/>
      <c r="D31" s="601"/>
      <c r="E31" s="602"/>
      <c r="F31" s="663"/>
      <c r="G31" s="664"/>
      <c r="H31" s="665"/>
    </row>
    <row r="32" spans="2:18" ht="15.6" x14ac:dyDescent="0.3">
      <c r="B32" s="501" t="s">
        <v>253</v>
      </c>
      <c r="C32" s="501"/>
      <c r="D32" s="501"/>
      <c r="E32" s="501"/>
      <c r="F32" s="755"/>
      <c r="G32" s="755"/>
      <c r="H32" s="755"/>
    </row>
    <row r="33" spans="2:17" ht="31.5" customHeight="1" x14ac:dyDescent="0.3">
      <c r="B33" s="501" t="s">
        <v>254</v>
      </c>
      <c r="C33" s="501"/>
      <c r="D33" s="501"/>
      <c r="E33" s="501"/>
      <c r="F33" s="755"/>
      <c r="G33" s="755"/>
      <c r="H33" s="755"/>
    </row>
    <row r="34" spans="2:17" ht="15.75" customHeight="1" x14ac:dyDescent="0.3">
      <c r="B34" s="427" t="s">
        <v>77</v>
      </c>
      <c r="C34" s="606"/>
      <c r="D34" s="606"/>
      <c r="E34" s="441"/>
      <c r="F34" s="624">
        <f>L115</f>
        <v>12591316.060000001</v>
      </c>
      <c r="G34" s="624"/>
      <c r="H34" s="624"/>
    </row>
    <row r="35" spans="2:17" ht="15.6" x14ac:dyDescent="0.3">
      <c r="B35" s="456"/>
      <c r="C35" s="607"/>
      <c r="D35" s="607"/>
      <c r="E35" s="608"/>
      <c r="F35" s="660"/>
      <c r="G35" s="661"/>
      <c r="H35" s="662"/>
    </row>
    <row r="36" spans="2:17" ht="15.6" x14ac:dyDescent="0.3">
      <c r="B36" s="500" t="s">
        <v>255</v>
      </c>
      <c r="C36" s="500"/>
      <c r="D36" s="500"/>
      <c r="E36" s="500"/>
      <c r="F36" s="755"/>
      <c r="G36" s="755"/>
      <c r="H36" s="755"/>
    </row>
    <row r="37" spans="2:17" ht="15.6" x14ac:dyDescent="0.3">
      <c r="B37" s="501"/>
      <c r="C37" s="501"/>
      <c r="D37" s="501"/>
      <c r="E37" s="501"/>
      <c r="F37" s="755"/>
      <c r="G37" s="755"/>
      <c r="H37" s="755"/>
    </row>
    <row r="38" spans="2:17" ht="15.6" x14ac:dyDescent="0.3">
      <c r="B38" s="597" t="s">
        <v>78</v>
      </c>
      <c r="C38" s="598"/>
      <c r="D38" s="598"/>
      <c r="E38" s="599"/>
      <c r="F38" s="760">
        <f>M115</f>
        <v>2528612.04</v>
      </c>
      <c r="G38" s="760"/>
      <c r="H38" s="760"/>
    </row>
    <row r="39" spans="2:17" ht="15.6" x14ac:dyDescent="0.3">
      <c r="B39" s="600"/>
      <c r="C39" s="601"/>
      <c r="D39" s="601"/>
      <c r="E39" s="602"/>
      <c r="F39" s="757"/>
      <c r="G39" s="758"/>
      <c r="H39" s="759"/>
    </row>
    <row r="40" spans="2:17" ht="15.6" x14ac:dyDescent="0.3">
      <c r="B40" s="427" t="s">
        <v>79</v>
      </c>
      <c r="C40" s="606"/>
      <c r="D40" s="606"/>
      <c r="E40" s="441"/>
      <c r="F40" s="642">
        <f>M115-F42</f>
        <v>2251325.9300000002</v>
      </c>
      <c r="G40" s="643"/>
      <c r="H40" s="644"/>
    </row>
    <row r="41" spans="2:17" ht="15.6" x14ac:dyDescent="0.3">
      <c r="B41" s="456"/>
      <c r="C41" s="607"/>
      <c r="D41" s="607"/>
      <c r="E41" s="608"/>
      <c r="F41" s="660"/>
      <c r="G41" s="661"/>
      <c r="H41" s="662"/>
    </row>
    <row r="42" spans="2:17" ht="15.6" x14ac:dyDescent="0.3">
      <c r="B42" s="501" t="s">
        <v>80</v>
      </c>
      <c r="C42" s="501"/>
      <c r="D42" s="501"/>
      <c r="E42" s="501"/>
      <c r="F42" s="755">
        <f>26080.2+251205.91</f>
        <v>277286.11</v>
      </c>
      <c r="G42" s="755"/>
      <c r="H42" s="755"/>
    </row>
    <row r="43" spans="2:17" ht="15.6" x14ac:dyDescent="0.3">
      <c r="B43" s="501" t="s">
        <v>81</v>
      </c>
      <c r="C43" s="501"/>
      <c r="D43" s="501"/>
      <c r="E43" s="501"/>
      <c r="F43" s="755">
        <v>0</v>
      </c>
      <c r="G43" s="755"/>
      <c r="H43" s="755"/>
    </row>
    <row r="44" spans="2:17" ht="15.6" x14ac:dyDescent="0.3">
      <c r="B44" s="597" t="s">
        <v>82</v>
      </c>
      <c r="C44" s="598"/>
      <c r="D44" s="598"/>
      <c r="E44" s="599"/>
      <c r="F44" s="756">
        <f>I115</f>
        <v>15119928.100000001</v>
      </c>
      <c r="G44" s="756"/>
      <c r="H44" s="756"/>
    </row>
    <row r="45" spans="2:17" ht="15.6" x14ac:dyDescent="0.3">
      <c r="B45" s="600"/>
      <c r="C45" s="601"/>
      <c r="D45" s="601"/>
      <c r="E45" s="602"/>
      <c r="F45" s="603"/>
      <c r="G45" s="604"/>
      <c r="H45" s="605"/>
    </row>
    <row r="47" spans="2:17" ht="15.6" x14ac:dyDescent="0.3">
      <c r="B47" s="415" t="s">
        <v>83</v>
      </c>
      <c r="C47" s="415"/>
      <c r="D47" s="415"/>
      <c r="E47" s="415"/>
      <c r="F47" s="415"/>
      <c r="G47" s="415"/>
      <c r="H47" s="415"/>
    </row>
    <row r="48" spans="2:17" ht="16.2" customHeight="1" x14ac:dyDescent="0.3">
      <c r="B48" s="543" t="s">
        <v>84</v>
      </c>
      <c r="C48" s="413" t="s">
        <v>85</v>
      </c>
      <c r="D48" s="413" t="s">
        <v>86</v>
      </c>
      <c r="E48" s="413" t="s">
        <v>87</v>
      </c>
      <c r="F48" s="413" t="s">
        <v>88</v>
      </c>
      <c r="G48" s="413" t="s">
        <v>89</v>
      </c>
      <c r="H48" s="413" t="s">
        <v>90</v>
      </c>
      <c r="I48" s="413" t="s">
        <v>91</v>
      </c>
      <c r="J48" s="413"/>
      <c r="K48" s="413"/>
      <c r="L48" s="413"/>
      <c r="M48" s="413"/>
      <c r="N48" s="413" t="s">
        <v>6</v>
      </c>
      <c r="O48" s="413"/>
      <c r="P48" s="413" t="s">
        <v>92</v>
      </c>
      <c r="Q48" s="413" t="s">
        <v>93</v>
      </c>
    </row>
    <row r="49" spans="2:20" ht="46.95" customHeight="1" x14ac:dyDescent="0.3">
      <c r="B49" s="544"/>
      <c r="C49" s="413"/>
      <c r="D49" s="413"/>
      <c r="E49" s="413"/>
      <c r="F49" s="413"/>
      <c r="G49" s="413"/>
      <c r="H49" s="413"/>
      <c r="I49" s="413" t="s">
        <v>45</v>
      </c>
      <c r="J49" s="413" t="s">
        <v>94</v>
      </c>
      <c r="K49" s="413"/>
      <c r="L49" s="413"/>
      <c r="M49" s="413" t="s">
        <v>723</v>
      </c>
      <c r="N49" s="413" t="s">
        <v>96</v>
      </c>
      <c r="O49" s="413" t="s">
        <v>97</v>
      </c>
      <c r="P49" s="413"/>
      <c r="Q49" s="413"/>
    </row>
    <row r="50" spans="2:20" ht="96" customHeight="1" x14ac:dyDescent="0.3">
      <c r="B50" s="545"/>
      <c r="C50" s="413"/>
      <c r="D50" s="413"/>
      <c r="E50" s="413"/>
      <c r="F50" s="413"/>
      <c r="G50" s="413"/>
      <c r="H50" s="413"/>
      <c r="I50" s="413"/>
      <c r="J50" s="3" t="s">
        <v>98</v>
      </c>
      <c r="K50" s="3" t="s">
        <v>99</v>
      </c>
      <c r="L50" s="3" t="s">
        <v>100</v>
      </c>
      <c r="M50" s="413"/>
      <c r="N50" s="413"/>
      <c r="O50" s="413"/>
      <c r="P50" s="413"/>
      <c r="Q50" s="413"/>
    </row>
    <row r="51" spans="2:20"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3">
      <c r="B52" s="547" t="s">
        <v>535</v>
      </c>
      <c r="C52" s="473" t="s">
        <v>101</v>
      </c>
      <c r="D52" s="436" t="s">
        <v>610</v>
      </c>
      <c r="E52" s="436" t="s">
        <v>695</v>
      </c>
      <c r="F52" s="400" t="s">
        <v>259</v>
      </c>
      <c r="G52" s="400" t="s">
        <v>260</v>
      </c>
      <c r="H52" s="473" t="s">
        <v>102</v>
      </c>
      <c r="I52" s="133">
        <f>SUM(I58,I60,I62,I66,I68,I70,I72,I74,I76,I78)</f>
        <v>13414619.100000001</v>
      </c>
      <c r="J52" s="133">
        <f>SUM(J58:J79)</f>
        <v>0</v>
      </c>
      <c r="K52" s="133">
        <f>SUM(K58:K79)</f>
        <v>0</v>
      </c>
      <c r="L52" s="133">
        <f>SUM(L58,L60,L62:L79)</f>
        <v>11141803.810000001</v>
      </c>
      <c r="M52" s="133">
        <f>SUM(M58,M60,M62,M66,M68,M70,M72,M74,M76,M78)</f>
        <v>2272815.29</v>
      </c>
      <c r="N52" s="400" t="s">
        <v>536</v>
      </c>
      <c r="O52" s="216">
        <f>O58+O60+O62+O66+O68+O70+O72+O74+O76+O78</f>
        <v>2011</v>
      </c>
      <c r="P52" s="478"/>
      <c r="Q52" s="473"/>
    </row>
    <row r="53" spans="2:20" ht="15.75" customHeight="1" x14ac:dyDescent="0.3">
      <c r="B53" s="548"/>
      <c r="C53" s="474"/>
      <c r="D53" s="437"/>
      <c r="E53" s="437"/>
      <c r="F53" s="401"/>
      <c r="G53" s="401"/>
      <c r="H53" s="474"/>
      <c r="I53" s="134"/>
      <c r="J53" s="134"/>
      <c r="K53" s="134"/>
      <c r="L53" s="134"/>
      <c r="M53" s="134"/>
      <c r="N53" s="401"/>
      <c r="O53" s="217"/>
      <c r="P53" s="479"/>
      <c r="Q53" s="474"/>
    </row>
    <row r="54" spans="2:20" ht="34.5" customHeight="1" x14ac:dyDescent="0.3">
      <c r="B54" s="548"/>
      <c r="C54" s="474"/>
      <c r="D54" s="437"/>
      <c r="E54" s="437"/>
      <c r="F54" s="401"/>
      <c r="G54" s="401"/>
      <c r="H54" s="474"/>
      <c r="I54" s="190"/>
      <c r="J54" s="190"/>
      <c r="K54" s="190"/>
      <c r="L54" s="190"/>
      <c r="M54" s="190"/>
      <c r="N54" s="402"/>
      <c r="O54" s="84" t="s">
        <v>23</v>
      </c>
      <c r="P54" s="479"/>
      <c r="Q54" s="474"/>
      <c r="T54" s="21"/>
    </row>
    <row r="55" spans="2:20" ht="15.6" x14ac:dyDescent="0.3">
      <c r="B55" s="548"/>
      <c r="C55" s="474"/>
      <c r="D55" s="437"/>
      <c r="E55" s="437"/>
      <c r="F55" s="401"/>
      <c r="G55" s="401"/>
      <c r="H55" s="474"/>
      <c r="I55" s="109"/>
      <c r="J55" s="109"/>
      <c r="K55" s="109"/>
      <c r="L55" s="109"/>
      <c r="M55" s="109"/>
      <c r="N55" s="400" t="s">
        <v>539</v>
      </c>
      <c r="O55" s="215">
        <f>O59+O61+O64+O67+O69+O71+O73+O75+O77+O79</f>
        <v>2011</v>
      </c>
      <c r="P55" s="479"/>
      <c r="Q55" s="474"/>
    </row>
    <row r="56" spans="2:20" ht="15.6" x14ac:dyDescent="0.3">
      <c r="B56" s="548"/>
      <c r="C56" s="474"/>
      <c r="D56" s="437"/>
      <c r="E56" s="437"/>
      <c r="F56" s="401"/>
      <c r="G56" s="401"/>
      <c r="H56" s="474"/>
      <c r="I56" s="109"/>
      <c r="J56" s="109"/>
      <c r="K56" s="109"/>
      <c r="L56" s="109"/>
      <c r="M56" s="109"/>
      <c r="N56" s="401"/>
      <c r="O56" s="188"/>
      <c r="P56" s="479"/>
      <c r="Q56" s="474"/>
    </row>
    <row r="57" spans="2:20" ht="96.75" customHeight="1" x14ac:dyDescent="0.3">
      <c r="B57" s="548"/>
      <c r="C57" s="474"/>
      <c r="D57" s="437"/>
      <c r="E57" s="437"/>
      <c r="F57" s="401"/>
      <c r="G57" s="401"/>
      <c r="H57" s="474"/>
      <c r="I57" s="109"/>
      <c r="J57" s="109"/>
      <c r="K57" s="109"/>
      <c r="L57" s="109"/>
      <c r="M57" s="109"/>
      <c r="N57" s="402"/>
      <c r="O57" s="84" t="s">
        <v>23</v>
      </c>
      <c r="P57" s="479"/>
      <c r="Q57" s="474"/>
    </row>
    <row r="58" spans="2:20" ht="67.5" customHeight="1" outlineLevel="1" x14ac:dyDescent="0.3">
      <c r="B58" s="400" t="s">
        <v>710</v>
      </c>
      <c r="C58" s="473"/>
      <c r="D58" s="400" t="s">
        <v>270</v>
      </c>
      <c r="E58" s="400" t="s">
        <v>542</v>
      </c>
      <c r="F58" s="400"/>
      <c r="G58" s="400" t="s">
        <v>260</v>
      </c>
      <c r="H58" s="473"/>
      <c r="I58" s="470">
        <f>SUM(J58:M59)</f>
        <v>138490</v>
      </c>
      <c r="J58" s="470">
        <v>0</v>
      </c>
      <c r="K58" s="470">
        <v>0</v>
      </c>
      <c r="L58" s="470">
        <v>117716.5</v>
      </c>
      <c r="M58" s="470">
        <v>20773.5</v>
      </c>
      <c r="N58" s="26" t="s">
        <v>543</v>
      </c>
      <c r="O58" s="37">
        <v>279</v>
      </c>
      <c r="P58" s="473" t="s">
        <v>442</v>
      </c>
      <c r="Q58" s="473" t="s">
        <v>517</v>
      </c>
    </row>
    <row r="59" spans="2:20" ht="78.75" customHeight="1" outlineLevel="1" x14ac:dyDescent="0.3">
      <c r="B59" s="401"/>
      <c r="C59" s="474"/>
      <c r="D59" s="401"/>
      <c r="E59" s="401"/>
      <c r="F59" s="401"/>
      <c r="G59" s="401"/>
      <c r="H59" s="474"/>
      <c r="I59" s="471"/>
      <c r="J59" s="471"/>
      <c r="K59" s="471"/>
      <c r="L59" s="471"/>
      <c r="M59" s="471"/>
      <c r="N59" s="26" t="s">
        <v>539</v>
      </c>
      <c r="O59" s="37">
        <v>279</v>
      </c>
      <c r="P59" s="475"/>
      <c r="Q59" s="474"/>
    </row>
    <row r="60" spans="2:20" ht="62.4" outlineLevel="1" x14ac:dyDescent="0.3">
      <c r="B60" s="400" t="s">
        <v>711</v>
      </c>
      <c r="C60" s="473"/>
      <c r="D60" s="400" t="s">
        <v>270</v>
      </c>
      <c r="E60" s="473" t="s">
        <v>545</v>
      </c>
      <c r="F60" s="400"/>
      <c r="G60" s="400" t="s">
        <v>260</v>
      </c>
      <c r="H60" s="473"/>
      <c r="I60" s="470">
        <v>793285</v>
      </c>
      <c r="J60" s="470">
        <v>0</v>
      </c>
      <c r="K60" s="470">
        <v>0</v>
      </c>
      <c r="L60" s="58">
        <v>413671.2</v>
      </c>
      <c r="M60" s="58">
        <v>379613.8</v>
      </c>
      <c r="N60" s="26" t="s">
        <v>543</v>
      </c>
      <c r="O60" s="37">
        <v>12</v>
      </c>
      <c r="P60" s="473" t="s">
        <v>442</v>
      </c>
      <c r="Q60" s="473" t="s">
        <v>517</v>
      </c>
    </row>
    <row r="61" spans="2:20" ht="87" customHeight="1" outlineLevel="1" x14ac:dyDescent="0.3">
      <c r="B61" s="401"/>
      <c r="C61" s="474"/>
      <c r="D61" s="401"/>
      <c r="E61" s="474"/>
      <c r="F61" s="401"/>
      <c r="G61" s="401"/>
      <c r="H61" s="474"/>
      <c r="I61" s="472"/>
      <c r="J61" s="472"/>
      <c r="K61" s="472"/>
      <c r="L61" s="191"/>
      <c r="M61" s="191"/>
      <c r="N61" s="26" t="s">
        <v>539</v>
      </c>
      <c r="O61" s="37">
        <v>12</v>
      </c>
      <c r="P61" s="475"/>
      <c r="Q61" s="474"/>
    </row>
    <row r="62" spans="2:20" ht="15.75" customHeight="1" outlineLevel="1" x14ac:dyDescent="0.3">
      <c r="B62" s="400" t="s">
        <v>596</v>
      </c>
      <c r="C62" s="400"/>
      <c r="D62" s="400" t="s">
        <v>279</v>
      </c>
      <c r="E62" s="400" t="s">
        <v>547</v>
      </c>
      <c r="F62" s="400"/>
      <c r="G62" s="400" t="s">
        <v>260</v>
      </c>
      <c r="H62" s="400"/>
      <c r="I62" s="58">
        <f>SUM(J62:M62)</f>
        <v>112400</v>
      </c>
      <c r="J62" s="58">
        <v>0</v>
      </c>
      <c r="K62" s="58">
        <v>0</v>
      </c>
      <c r="L62" s="58">
        <v>95540</v>
      </c>
      <c r="M62" s="58">
        <v>16860</v>
      </c>
      <c r="N62" s="400" t="s">
        <v>543</v>
      </c>
      <c r="O62" s="37">
        <v>260</v>
      </c>
      <c r="P62" s="473" t="s">
        <v>442</v>
      </c>
      <c r="Q62" s="473" t="s">
        <v>103</v>
      </c>
      <c r="R62" s="73"/>
    </row>
    <row r="63" spans="2:20" ht="50.25" customHeight="1" outlineLevel="1" x14ac:dyDescent="0.3">
      <c r="B63" s="401"/>
      <c r="C63" s="401"/>
      <c r="D63" s="401"/>
      <c r="E63" s="401"/>
      <c r="F63" s="401"/>
      <c r="G63" s="401"/>
      <c r="H63" s="401"/>
      <c r="I63" s="132"/>
      <c r="J63" s="132"/>
      <c r="K63" s="132"/>
      <c r="L63" s="132"/>
      <c r="M63" s="132"/>
      <c r="N63" s="402"/>
      <c r="O63" s="208"/>
      <c r="P63" s="474"/>
      <c r="Q63" s="474"/>
      <c r="R63" s="73"/>
    </row>
    <row r="64" spans="2:20" ht="15.6" outlineLevel="1" x14ac:dyDescent="0.3">
      <c r="B64" s="401"/>
      <c r="C64" s="401"/>
      <c r="D64" s="401"/>
      <c r="E64" s="401"/>
      <c r="F64" s="401"/>
      <c r="G64" s="401"/>
      <c r="H64" s="401"/>
      <c r="I64" s="139"/>
      <c r="J64" s="140"/>
      <c r="K64" s="140"/>
      <c r="L64" s="139"/>
      <c r="M64" s="139"/>
      <c r="N64" s="400" t="s">
        <v>539</v>
      </c>
      <c r="O64" s="37">
        <v>260</v>
      </c>
      <c r="P64" s="474"/>
      <c r="Q64" s="474"/>
    </row>
    <row r="65" spans="2:18" ht="50.25" customHeight="1" outlineLevel="1" x14ac:dyDescent="0.3">
      <c r="B65" s="402"/>
      <c r="C65" s="402"/>
      <c r="D65" s="402"/>
      <c r="E65" s="402"/>
      <c r="F65" s="402"/>
      <c r="G65" s="402"/>
      <c r="H65" s="402"/>
      <c r="I65" s="139"/>
      <c r="J65" s="140"/>
      <c r="K65" s="140"/>
      <c r="L65" s="139"/>
      <c r="M65" s="139"/>
      <c r="N65" s="402"/>
      <c r="O65" s="208"/>
      <c r="P65" s="80"/>
      <c r="Q65" s="80"/>
    </row>
    <row r="66" spans="2:18" ht="66.75" customHeight="1" outlineLevel="1" x14ac:dyDescent="0.3">
      <c r="B66" s="400" t="s">
        <v>598</v>
      </c>
      <c r="C66" s="473"/>
      <c r="D66" s="400" t="s">
        <v>279</v>
      </c>
      <c r="E66" s="400" t="s">
        <v>548</v>
      </c>
      <c r="F66" s="473"/>
      <c r="G66" s="400" t="s">
        <v>260</v>
      </c>
      <c r="H66" s="473"/>
      <c r="I66" s="462">
        <f>SUM(J66:M67)</f>
        <v>1245600</v>
      </c>
      <c r="J66" s="462">
        <f>SUM(J68:J79)</f>
        <v>0</v>
      </c>
      <c r="K66" s="462">
        <f>SUM(K68:K79)</f>
        <v>0</v>
      </c>
      <c r="L66" s="462">
        <v>1058760</v>
      </c>
      <c r="M66" s="462">
        <v>186840</v>
      </c>
      <c r="N66" s="26" t="s">
        <v>543</v>
      </c>
      <c r="O66" s="41">
        <v>60</v>
      </c>
      <c r="P66" s="753" t="s">
        <v>442</v>
      </c>
      <c r="Q66" s="473" t="s">
        <v>546</v>
      </c>
      <c r="R66" s="72"/>
    </row>
    <row r="67" spans="2:18" ht="62.4" outlineLevel="1" x14ac:dyDescent="0.3">
      <c r="B67" s="548"/>
      <c r="C67" s="474"/>
      <c r="D67" s="401"/>
      <c r="E67" s="401"/>
      <c r="F67" s="474"/>
      <c r="G67" s="401"/>
      <c r="H67" s="474"/>
      <c r="I67" s="457"/>
      <c r="J67" s="457"/>
      <c r="K67" s="457"/>
      <c r="L67" s="457"/>
      <c r="M67" s="457"/>
      <c r="N67" s="26" t="s">
        <v>539</v>
      </c>
      <c r="O67" s="187">
        <v>60</v>
      </c>
      <c r="P67" s="754"/>
      <c r="Q67" s="474"/>
    </row>
    <row r="68" spans="2:18" ht="62.4" outlineLevel="1" x14ac:dyDescent="0.3">
      <c r="B68" s="400" t="s">
        <v>549</v>
      </c>
      <c r="C68" s="473"/>
      <c r="D68" s="400" t="s">
        <v>284</v>
      </c>
      <c r="E68" s="400" t="s">
        <v>550</v>
      </c>
      <c r="F68" s="473"/>
      <c r="G68" s="400" t="s">
        <v>260</v>
      </c>
      <c r="H68" s="473"/>
      <c r="I68" s="462">
        <f>SUM(J68:M69)</f>
        <v>5999996.9900000002</v>
      </c>
      <c r="J68" s="462">
        <v>0</v>
      </c>
      <c r="K68" s="462">
        <v>0</v>
      </c>
      <c r="L68" s="462">
        <v>5099997.4400000004</v>
      </c>
      <c r="M68" s="462">
        <v>899999.55</v>
      </c>
      <c r="N68" s="26" t="s">
        <v>543</v>
      </c>
      <c r="O68" s="85">
        <v>108</v>
      </c>
      <c r="P68" s="473" t="s">
        <v>515</v>
      </c>
      <c r="Q68" s="473" t="s">
        <v>517</v>
      </c>
      <c r="R68" s="72"/>
    </row>
    <row r="69" spans="2:18" ht="62.4" outlineLevel="1" x14ac:dyDescent="0.3">
      <c r="B69" s="401"/>
      <c r="C69" s="474"/>
      <c r="D69" s="401"/>
      <c r="E69" s="401"/>
      <c r="F69" s="474"/>
      <c r="G69" s="401"/>
      <c r="H69" s="474"/>
      <c r="I69" s="457"/>
      <c r="J69" s="457"/>
      <c r="K69" s="457"/>
      <c r="L69" s="457"/>
      <c r="M69" s="457"/>
      <c r="N69" s="26" t="s">
        <v>539</v>
      </c>
      <c r="O69" s="86">
        <v>108</v>
      </c>
      <c r="P69" s="474"/>
      <c r="Q69" s="474"/>
    </row>
    <row r="70" spans="2:18" ht="62.4" outlineLevel="1" x14ac:dyDescent="0.3">
      <c r="B70" s="440" t="s">
        <v>737</v>
      </c>
      <c r="C70" s="586"/>
      <c r="D70" s="440" t="s">
        <v>551</v>
      </c>
      <c r="E70" s="586" t="s">
        <v>406</v>
      </c>
      <c r="F70" s="440"/>
      <c r="G70" s="440" t="s">
        <v>260</v>
      </c>
      <c r="H70" s="586"/>
      <c r="I70" s="584">
        <f>SUM(J70:M71)</f>
        <v>1674705.88</v>
      </c>
      <c r="J70" s="584">
        <v>0</v>
      </c>
      <c r="K70" s="584">
        <v>0</v>
      </c>
      <c r="L70" s="584">
        <v>1423499.97</v>
      </c>
      <c r="M70" s="584">
        <v>251205.91</v>
      </c>
      <c r="N70" s="23" t="s">
        <v>543</v>
      </c>
      <c r="O70" s="41">
        <v>12</v>
      </c>
      <c r="P70" s="586" t="s">
        <v>451</v>
      </c>
      <c r="Q70" s="586" t="s">
        <v>546</v>
      </c>
    </row>
    <row r="71" spans="2:18" ht="62.4" outlineLevel="1" x14ac:dyDescent="0.3">
      <c r="B71" s="440"/>
      <c r="C71" s="586"/>
      <c r="D71" s="440"/>
      <c r="E71" s="586"/>
      <c r="F71" s="440"/>
      <c r="G71" s="440"/>
      <c r="H71" s="586"/>
      <c r="I71" s="584"/>
      <c r="J71" s="584"/>
      <c r="K71" s="584"/>
      <c r="L71" s="584"/>
      <c r="M71" s="584"/>
      <c r="N71" s="23" t="s">
        <v>539</v>
      </c>
      <c r="O71" s="41">
        <v>12</v>
      </c>
      <c r="P71" s="586"/>
      <c r="Q71" s="586"/>
    </row>
    <row r="72" spans="2:18" ht="62.4" outlineLevel="1" x14ac:dyDescent="0.3">
      <c r="B72" s="440" t="s">
        <v>552</v>
      </c>
      <c r="C72" s="473"/>
      <c r="D72" s="400" t="s">
        <v>290</v>
      </c>
      <c r="E72" s="400" t="s">
        <v>553</v>
      </c>
      <c r="F72" s="473"/>
      <c r="G72" s="440" t="s">
        <v>260</v>
      </c>
      <c r="H72" s="473"/>
      <c r="I72" s="462">
        <v>73081</v>
      </c>
      <c r="J72" s="462">
        <v>0</v>
      </c>
      <c r="K72" s="462">
        <v>0</v>
      </c>
      <c r="L72" s="462">
        <v>62118</v>
      </c>
      <c r="M72" s="462">
        <v>10963</v>
      </c>
      <c r="N72" s="23" t="s">
        <v>543</v>
      </c>
      <c r="O72" s="41">
        <v>350</v>
      </c>
      <c r="P72" s="473" t="s">
        <v>494</v>
      </c>
      <c r="Q72" s="473" t="s">
        <v>554</v>
      </c>
    </row>
    <row r="73" spans="2:18" ht="62.4" outlineLevel="1" x14ac:dyDescent="0.3">
      <c r="B73" s="400"/>
      <c r="C73" s="474"/>
      <c r="D73" s="401"/>
      <c r="E73" s="401"/>
      <c r="F73" s="474"/>
      <c r="G73" s="400"/>
      <c r="H73" s="474"/>
      <c r="I73" s="457"/>
      <c r="J73" s="457"/>
      <c r="K73" s="457"/>
      <c r="L73" s="457"/>
      <c r="M73" s="457"/>
      <c r="N73" s="26" t="s">
        <v>539</v>
      </c>
      <c r="O73" s="37">
        <v>350</v>
      </c>
      <c r="P73" s="474"/>
      <c r="Q73" s="474"/>
    </row>
    <row r="74" spans="2:18" ht="62.4" outlineLevel="1" x14ac:dyDescent="0.3">
      <c r="B74" s="440" t="s">
        <v>555</v>
      </c>
      <c r="C74" s="473"/>
      <c r="D74" s="440" t="s">
        <v>290</v>
      </c>
      <c r="E74" s="440" t="s">
        <v>556</v>
      </c>
      <c r="F74" s="473"/>
      <c r="G74" s="440" t="s">
        <v>260</v>
      </c>
      <c r="H74" s="473"/>
      <c r="I74" s="752">
        <v>1681638.23</v>
      </c>
      <c r="J74" s="752">
        <v>0</v>
      </c>
      <c r="K74" s="752">
        <v>0</v>
      </c>
      <c r="L74" s="752">
        <v>1429392</v>
      </c>
      <c r="M74" s="752">
        <v>252246.23</v>
      </c>
      <c r="N74" s="23" t="s">
        <v>543</v>
      </c>
      <c r="O74" s="41">
        <v>30</v>
      </c>
      <c r="P74" s="586" t="s">
        <v>499</v>
      </c>
      <c r="Q74" s="586" t="s">
        <v>455</v>
      </c>
    </row>
    <row r="75" spans="2:18" ht="64.5" customHeight="1" outlineLevel="1" x14ac:dyDescent="0.3">
      <c r="B75" s="400"/>
      <c r="C75" s="475"/>
      <c r="D75" s="400"/>
      <c r="E75" s="400"/>
      <c r="F75" s="475"/>
      <c r="G75" s="400"/>
      <c r="H75" s="475"/>
      <c r="I75" s="462"/>
      <c r="J75" s="462"/>
      <c r="K75" s="462"/>
      <c r="L75" s="462"/>
      <c r="M75" s="462"/>
      <c r="N75" s="26" t="s">
        <v>539</v>
      </c>
      <c r="O75" s="41">
        <v>30</v>
      </c>
      <c r="P75" s="473"/>
      <c r="Q75" s="473"/>
    </row>
    <row r="76" spans="2:18" ht="65.25" customHeight="1" outlineLevel="1" x14ac:dyDescent="0.3">
      <c r="B76" s="400" t="s">
        <v>601</v>
      </c>
      <c r="C76" s="47"/>
      <c r="D76" s="400" t="s">
        <v>557</v>
      </c>
      <c r="E76" s="400" t="s">
        <v>296</v>
      </c>
      <c r="F76" s="47"/>
      <c r="G76" s="400" t="s">
        <v>260</v>
      </c>
      <c r="H76" s="80"/>
      <c r="I76" s="462">
        <f>SUM(J76:M77)</f>
        <v>54478</v>
      </c>
      <c r="J76" s="462">
        <v>0</v>
      </c>
      <c r="K76" s="462">
        <v>0</v>
      </c>
      <c r="L76" s="462">
        <v>46306.3</v>
      </c>
      <c r="M76" s="462">
        <v>8171.7</v>
      </c>
      <c r="N76" s="26" t="s">
        <v>543</v>
      </c>
      <c r="O76" s="87">
        <v>850</v>
      </c>
      <c r="P76" s="473" t="s">
        <v>451</v>
      </c>
      <c r="Q76" s="473" t="s">
        <v>505</v>
      </c>
      <c r="R76" s="73"/>
    </row>
    <row r="77" spans="2:18" ht="63.75" customHeight="1" outlineLevel="1" x14ac:dyDescent="0.3">
      <c r="B77" s="401"/>
      <c r="C77" s="47"/>
      <c r="D77" s="401"/>
      <c r="E77" s="401"/>
      <c r="F77" s="47"/>
      <c r="G77" s="401"/>
      <c r="H77" s="80"/>
      <c r="I77" s="457"/>
      <c r="J77" s="457"/>
      <c r="K77" s="457"/>
      <c r="L77" s="457"/>
      <c r="M77" s="457"/>
      <c r="N77" s="26" t="s">
        <v>539</v>
      </c>
      <c r="O77" s="37">
        <v>850</v>
      </c>
      <c r="P77" s="474"/>
      <c r="Q77" s="474"/>
    </row>
    <row r="78" spans="2:18" ht="65.25" customHeight="1" outlineLevel="1" x14ac:dyDescent="0.3">
      <c r="B78" s="400" t="s">
        <v>602</v>
      </c>
      <c r="C78" s="473"/>
      <c r="D78" s="400" t="s">
        <v>558</v>
      </c>
      <c r="E78" s="400" t="s">
        <v>296</v>
      </c>
      <c r="F78" s="400"/>
      <c r="G78" s="400" t="s">
        <v>260</v>
      </c>
      <c r="H78" s="473"/>
      <c r="I78" s="470">
        <f>SUM(J78:M79)</f>
        <v>1640944</v>
      </c>
      <c r="J78" s="470">
        <v>0</v>
      </c>
      <c r="K78" s="470">
        <v>0</v>
      </c>
      <c r="L78" s="470">
        <v>1394802.4</v>
      </c>
      <c r="M78" s="470">
        <v>246141.6</v>
      </c>
      <c r="N78" s="26" t="s">
        <v>543</v>
      </c>
      <c r="O78" s="37">
        <v>50</v>
      </c>
      <c r="P78" s="473" t="s">
        <v>451</v>
      </c>
      <c r="Q78" s="473" t="s">
        <v>505</v>
      </c>
      <c r="R78" s="72"/>
    </row>
    <row r="79" spans="2:18" ht="127.5" customHeight="1" outlineLevel="1" x14ac:dyDescent="0.3">
      <c r="B79" s="401"/>
      <c r="C79" s="474"/>
      <c r="D79" s="401"/>
      <c r="E79" s="401"/>
      <c r="F79" s="401"/>
      <c r="G79" s="401"/>
      <c r="H79" s="474"/>
      <c r="I79" s="471"/>
      <c r="J79" s="471"/>
      <c r="K79" s="471"/>
      <c r="L79" s="471"/>
      <c r="M79" s="471"/>
      <c r="N79" s="26" t="s">
        <v>539</v>
      </c>
      <c r="O79" s="37">
        <v>50</v>
      </c>
      <c r="P79" s="474"/>
      <c r="Q79" s="474"/>
    </row>
    <row r="80" spans="2:18" ht="15.75" customHeight="1" x14ac:dyDescent="0.3">
      <c r="B80" s="547" t="s">
        <v>592</v>
      </c>
      <c r="C80" s="473" t="s">
        <v>101</v>
      </c>
      <c r="D80" s="436" t="s">
        <v>610</v>
      </c>
      <c r="E80" s="436" t="s">
        <v>696</v>
      </c>
      <c r="F80" s="400" t="s">
        <v>259</v>
      </c>
      <c r="G80" s="400" t="s">
        <v>260</v>
      </c>
      <c r="H80" s="400" t="s">
        <v>102</v>
      </c>
      <c r="I80" s="462">
        <f>SUM(J80:M89)</f>
        <v>1705309</v>
      </c>
      <c r="J80" s="462">
        <f>SUM(J92:J114)</f>
        <v>0</v>
      </c>
      <c r="K80" s="462">
        <f>SUM(K92:K114)</f>
        <v>0</v>
      </c>
      <c r="L80" s="462">
        <f>SUM(L92:L114)</f>
        <v>1449512.25</v>
      </c>
      <c r="M80" s="462">
        <f>SUM(M92:M114)</f>
        <v>255796.75</v>
      </c>
      <c r="N80" s="400" t="s">
        <v>537</v>
      </c>
      <c r="O80" s="247">
        <v>80</v>
      </c>
      <c r="P80" s="470"/>
      <c r="Q80" s="470"/>
    </row>
    <row r="81" spans="2:17" ht="31.5" customHeight="1" x14ac:dyDescent="0.3">
      <c r="B81" s="548"/>
      <c r="C81" s="474"/>
      <c r="D81" s="437"/>
      <c r="E81" s="437"/>
      <c r="F81" s="401"/>
      <c r="G81" s="401"/>
      <c r="H81" s="401"/>
      <c r="I81" s="457"/>
      <c r="J81" s="457"/>
      <c r="K81" s="457"/>
      <c r="L81" s="457"/>
      <c r="M81" s="457"/>
      <c r="N81" s="402"/>
      <c r="O81" s="84" t="s">
        <v>23</v>
      </c>
      <c r="P81" s="471"/>
      <c r="Q81" s="471"/>
    </row>
    <row r="82" spans="2:17" ht="15.6" x14ac:dyDescent="0.3">
      <c r="B82" s="548"/>
      <c r="C82" s="474"/>
      <c r="D82" s="437"/>
      <c r="E82" s="437"/>
      <c r="F82" s="401"/>
      <c r="G82" s="401"/>
      <c r="H82" s="401"/>
      <c r="I82" s="457"/>
      <c r="J82" s="457"/>
      <c r="K82" s="457"/>
      <c r="L82" s="457"/>
      <c r="M82" s="457"/>
      <c r="N82" s="400" t="s">
        <v>538</v>
      </c>
      <c r="O82" s="75">
        <v>80</v>
      </c>
      <c r="P82" s="471"/>
      <c r="Q82" s="471"/>
    </row>
    <row r="83" spans="2:17" ht="36.75" customHeight="1" x14ac:dyDescent="0.3">
      <c r="B83" s="548"/>
      <c r="C83" s="474"/>
      <c r="D83" s="437"/>
      <c r="E83" s="437"/>
      <c r="F83" s="401"/>
      <c r="G83" s="401"/>
      <c r="H83" s="401"/>
      <c r="I83" s="457"/>
      <c r="J83" s="457"/>
      <c r="K83" s="457"/>
      <c r="L83" s="457"/>
      <c r="M83" s="457"/>
      <c r="N83" s="402"/>
      <c r="O83" s="84" t="s">
        <v>23</v>
      </c>
      <c r="P83" s="471"/>
      <c r="Q83" s="471"/>
    </row>
    <row r="84" spans="2:17" ht="15.6" x14ac:dyDescent="0.3">
      <c r="B84" s="548"/>
      <c r="C84" s="474"/>
      <c r="D84" s="437"/>
      <c r="E84" s="437"/>
      <c r="F84" s="401"/>
      <c r="G84" s="401"/>
      <c r="H84" s="401"/>
      <c r="I84" s="457"/>
      <c r="J84" s="457"/>
      <c r="K84" s="457"/>
      <c r="L84" s="457"/>
      <c r="M84" s="457"/>
      <c r="N84" s="400" t="s">
        <v>540</v>
      </c>
      <c r="O84" s="247">
        <f>O95+O99+O103+O112</f>
        <v>922</v>
      </c>
      <c r="P84" s="471"/>
      <c r="Q84" s="471"/>
    </row>
    <row r="85" spans="2:17" ht="15.6" x14ac:dyDescent="0.3">
      <c r="B85" s="548"/>
      <c r="C85" s="474"/>
      <c r="D85" s="437"/>
      <c r="E85" s="437"/>
      <c r="F85" s="401"/>
      <c r="G85" s="401"/>
      <c r="H85" s="401"/>
      <c r="I85" s="457"/>
      <c r="J85" s="457"/>
      <c r="K85" s="457"/>
      <c r="L85" s="457"/>
      <c r="M85" s="457"/>
      <c r="N85" s="401"/>
      <c r="O85" s="188"/>
      <c r="P85" s="471"/>
      <c r="Q85" s="471"/>
    </row>
    <row r="86" spans="2:17" ht="20.25" customHeight="1" x14ac:dyDescent="0.3">
      <c r="B86" s="548"/>
      <c r="C86" s="474"/>
      <c r="D86" s="437"/>
      <c r="E86" s="437"/>
      <c r="F86" s="401"/>
      <c r="G86" s="401"/>
      <c r="H86" s="401"/>
      <c r="I86" s="457"/>
      <c r="J86" s="457"/>
      <c r="K86" s="457"/>
      <c r="L86" s="457"/>
      <c r="M86" s="457"/>
      <c r="N86" s="402"/>
      <c r="O86" s="84" t="s">
        <v>23</v>
      </c>
      <c r="P86" s="471"/>
      <c r="Q86" s="471"/>
    </row>
    <row r="87" spans="2:17" ht="15.6" x14ac:dyDescent="0.3">
      <c r="B87" s="548"/>
      <c r="C87" s="474"/>
      <c r="D87" s="437"/>
      <c r="E87" s="437"/>
      <c r="F87" s="401"/>
      <c r="G87" s="401"/>
      <c r="H87" s="401"/>
      <c r="I87" s="457"/>
      <c r="J87" s="457"/>
      <c r="K87" s="457"/>
      <c r="L87" s="457"/>
      <c r="M87" s="457"/>
      <c r="N87" s="400" t="s">
        <v>541</v>
      </c>
      <c r="O87" s="310">
        <f>SUM(O94,O100,O105,O107,O110,O114)</f>
        <v>7</v>
      </c>
      <c r="P87" s="471"/>
      <c r="Q87" s="471"/>
    </row>
    <row r="88" spans="2:17" ht="15.6" x14ac:dyDescent="0.3">
      <c r="B88" s="548"/>
      <c r="C88" s="474"/>
      <c r="D88" s="437"/>
      <c r="E88" s="437"/>
      <c r="F88" s="401"/>
      <c r="G88" s="401"/>
      <c r="H88" s="401"/>
      <c r="I88" s="457"/>
      <c r="J88" s="457"/>
      <c r="K88" s="457"/>
      <c r="L88" s="457"/>
      <c r="M88" s="457"/>
      <c r="N88" s="401"/>
      <c r="O88" s="188"/>
      <c r="P88" s="471"/>
      <c r="Q88" s="471"/>
    </row>
    <row r="89" spans="2:17" ht="34.5" customHeight="1" x14ac:dyDescent="0.3">
      <c r="B89" s="548"/>
      <c r="C89" s="474"/>
      <c r="D89" s="437"/>
      <c r="E89" s="437"/>
      <c r="F89" s="401"/>
      <c r="G89" s="401"/>
      <c r="H89" s="401"/>
      <c r="I89" s="457"/>
      <c r="J89" s="457"/>
      <c r="K89" s="457"/>
      <c r="L89" s="457"/>
      <c r="M89" s="457"/>
      <c r="N89" s="402"/>
      <c r="O89" s="84" t="s">
        <v>23</v>
      </c>
      <c r="P89" s="472"/>
      <c r="Q89" s="472"/>
    </row>
    <row r="90" spans="2:17" ht="34.5" customHeight="1" x14ac:dyDescent="0.3">
      <c r="B90" s="548"/>
      <c r="C90" s="474"/>
      <c r="D90" s="437"/>
      <c r="E90" s="437"/>
      <c r="F90" s="401"/>
      <c r="G90" s="401"/>
      <c r="H90" s="401"/>
      <c r="I90" s="457"/>
      <c r="J90" s="457"/>
      <c r="K90" s="457"/>
      <c r="L90" s="457"/>
      <c r="M90" s="457"/>
      <c r="N90" s="400" t="s">
        <v>773</v>
      </c>
      <c r="O90" s="311">
        <f>O96</f>
        <v>1</v>
      </c>
      <c r="P90" s="132"/>
      <c r="Q90" s="132"/>
    </row>
    <row r="91" spans="2:17" ht="33.75" customHeight="1" x14ac:dyDescent="0.3">
      <c r="B91" s="549"/>
      <c r="C91" s="475"/>
      <c r="D91" s="430"/>
      <c r="E91" s="430"/>
      <c r="F91" s="402"/>
      <c r="G91" s="402"/>
      <c r="H91" s="402"/>
      <c r="I91" s="458"/>
      <c r="J91" s="458"/>
      <c r="K91" s="458"/>
      <c r="L91" s="458"/>
      <c r="M91" s="458"/>
      <c r="N91" s="402"/>
      <c r="O91" s="312" t="s">
        <v>23</v>
      </c>
      <c r="P91" s="132"/>
      <c r="Q91" s="132"/>
    </row>
    <row r="92" spans="2:17" ht="51.75" customHeight="1" outlineLevel="1" x14ac:dyDescent="0.3">
      <c r="B92" s="400" t="s">
        <v>712</v>
      </c>
      <c r="C92" s="473"/>
      <c r="D92" s="400" t="s">
        <v>270</v>
      </c>
      <c r="E92" s="400" t="s">
        <v>590</v>
      </c>
      <c r="F92" s="473"/>
      <c r="G92" s="400" t="s">
        <v>591</v>
      </c>
      <c r="H92" s="473"/>
      <c r="I92" s="470">
        <f>SUM(J92:M95)</f>
        <v>509510</v>
      </c>
      <c r="J92" s="470">
        <v>0</v>
      </c>
      <c r="K92" s="470">
        <v>0</v>
      </c>
      <c r="L92" s="470">
        <v>433083.5</v>
      </c>
      <c r="M92" s="470">
        <v>76426.5</v>
      </c>
      <c r="N92" s="26" t="s">
        <v>537</v>
      </c>
      <c r="O92" s="37">
        <v>80</v>
      </c>
      <c r="P92" s="24" t="s">
        <v>442</v>
      </c>
      <c r="Q92" s="473" t="s">
        <v>517</v>
      </c>
    </row>
    <row r="93" spans="2:17" ht="51.75" customHeight="1" outlineLevel="1" x14ac:dyDescent="0.3">
      <c r="B93" s="401"/>
      <c r="C93" s="474"/>
      <c r="D93" s="401"/>
      <c r="E93" s="401"/>
      <c r="F93" s="474"/>
      <c r="G93" s="401"/>
      <c r="H93" s="474"/>
      <c r="I93" s="471"/>
      <c r="J93" s="471"/>
      <c r="K93" s="471"/>
      <c r="L93" s="471"/>
      <c r="M93" s="471"/>
      <c r="N93" s="26" t="s">
        <v>538</v>
      </c>
      <c r="O93" s="37">
        <v>80</v>
      </c>
      <c r="P93" s="733"/>
      <c r="Q93" s="474"/>
    </row>
    <row r="94" spans="2:17" ht="62.4" outlineLevel="1" x14ac:dyDescent="0.3">
      <c r="B94" s="401"/>
      <c r="C94" s="474"/>
      <c r="D94" s="401"/>
      <c r="E94" s="401"/>
      <c r="F94" s="474"/>
      <c r="G94" s="401"/>
      <c r="H94" s="474"/>
      <c r="I94" s="471"/>
      <c r="J94" s="471"/>
      <c r="K94" s="471"/>
      <c r="L94" s="471"/>
      <c r="M94" s="471"/>
      <c r="N94" s="26" t="s">
        <v>541</v>
      </c>
      <c r="O94" s="24">
        <v>2</v>
      </c>
      <c r="P94" s="733"/>
      <c r="Q94" s="474"/>
    </row>
    <row r="95" spans="2:17" ht="31.2" outlineLevel="1" x14ac:dyDescent="0.3">
      <c r="B95" s="401"/>
      <c r="C95" s="474"/>
      <c r="D95" s="401"/>
      <c r="E95" s="401"/>
      <c r="F95" s="474"/>
      <c r="G95" s="401"/>
      <c r="H95" s="474"/>
      <c r="I95" s="471"/>
      <c r="J95" s="471"/>
      <c r="K95" s="471"/>
      <c r="L95" s="471"/>
      <c r="M95" s="471"/>
      <c r="N95" s="26" t="s">
        <v>544</v>
      </c>
      <c r="O95" s="37">
        <v>60</v>
      </c>
      <c r="P95" s="734"/>
      <c r="Q95" s="475"/>
    </row>
    <row r="96" spans="2:17" ht="62.4" outlineLevel="1" x14ac:dyDescent="0.3">
      <c r="B96" s="402"/>
      <c r="C96" s="475"/>
      <c r="D96" s="402"/>
      <c r="E96" s="402"/>
      <c r="F96" s="475"/>
      <c r="G96" s="402"/>
      <c r="H96" s="475"/>
      <c r="I96" s="472"/>
      <c r="J96" s="472"/>
      <c r="K96" s="472"/>
      <c r="L96" s="472"/>
      <c r="M96" s="472"/>
      <c r="N96" s="26" t="s">
        <v>773</v>
      </c>
      <c r="O96" s="37">
        <v>1</v>
      </c>
      <c r="P96" s="207"/>
      <c r="Q96" s="80"/>
    </row>
    <row r="97" spans="2:18" ht="49.5" customHeight="1" outlineLevel="1" x14ac:dyDescent="0.3">
      <c r="B97" s="400" t="s">
        <v>713</v>
      </c>
      <c r="C97" s="400"/>
      <c r="D97" s="400" t="s">
        <v>270</v>
      </c>
      <c r="E97" s="400" t="s">
        <v>545</v>
      </c>
      <c r="F97" s="400"/>
      <c r="G97" s="400" t="s">
        <v>591</v>
      </c>
      <c r="H97" s="473"/>
      <c r="I97" s="470">
        <v>48715</v>
      </c>
      <c r="J97" s="470">
        <v>0</v>
      </c>
      <c r="K97" s="470">
        <v>0</v>
      </c>
      <c r="L97" s="470">
        <v>41407.75</v>
      </c>
      <c r="M97" s="470">
        <v>7307.25</v>
      </c>
      <c r="N97" s="26" t="s">
        <v>537</v>
      </c>
      <c r="O97" s="37">
        <v>80</v>
      </c>
      <c r="P97" s="24" t="s">
        <v>442</v>
      </c>
      <c r="Q97" s="473" t="s">
        <v>517</v>
      </c>
    </row>
    <row r="98" spans="2:18" ht="50.25" customHeight="1" outlineLevel="1" x14ac:dyDescent="0.3">
      <c r="B98" s="401"/>
      <c r="C98" s="401"/>
      <c r="D98" s="401"/>
      <c r="E98" s="401"/>
      <c r="F98" s="401"/>
      <c r="G98" s="401"/>
      <c r="H98" s="474"/>
      <c r="I98" s="471"/>
      <c r="J98" s="471"/>
      <c r="K98" s="471"/>
      <c r="L98" s="471"/>
      <c r="M98" s="471"/>
      <c r="N98" s="26" t="s">
        <v>538</v>
      </c>
      <c r="O98" s="24">
        <v>80</v>
      </c>
      <c r="P98" s="733"/>
      <c r="Q98" s="474"/>
    </row>
    <row r="99" spans="2:18" ht="31.2" outlineLevel="1" x14ac:dyDescent="0.3">
      <c r="B99" s="401"/>
      <c r="C99" s="401"/>
      <c r="D99" s="401"/>
      <c r="E99" s="401"/>
      <c r="F99" s="401"/>
      <c r="G99" s="401"/>
      <c r="H99" s="474"/>
      <c r="I99" s="471"/>
      <c r="J99" s="471"/>
      <c r="K99" s="471"/>
      <c r="L99" s="471"/>
      <c r="M99" s="471"/>
      <c r="N99" s="26" t="s">
        <v>544</v>
      </c>
      <c r="O99" s="37">
        <v>12</v>
      </c>
      <c r="P99" s="733"/>
      <c r="Q99" s="474"/>
    </row>
    <row r="100" spans="2:18" ht="62.4" outlineLevel="1" x14ac:dyDescent="0.3">
      <c r="B100" s="402"/>
      <c r="C100" s="402"/>
      <c r="D100" s="402"/>
      <c r="E100" s="402"/>
      <c r="F100" s="402"/>
      <c r="G100" s="402"/>
      <c r="H100" s="475"/>
      <c r="I100" s="472"/>
      <c r="J100" s="472"/>
      <c r="K100" s="472"/>
      <c r="L100" s="472"/>
      <c r="M100" s="472"/>
      <c r="N100" s="26" t="s">
        <v>541</v>
      </c>
      <c r="O100" s="24">
        <v>1</v>
      </c>
      <c r="P100" s="734"/>
      <c r="Q100" s="475"/>
    </row>
    <row r="101" spans="2:18" ht="51.75" customHeight="1" outlineLevel="1" x14ac:dyDescent="0.3">
      <c r="B101" s="400" t="s">
        <v>595</v>
      </c>
      <c r="C101" s="473"/>
      <c r="D101" s="427" t="s">
        <v>792</v>
      </c>
      <c r="E101" s="606"/>
      <c r="F101" s="606"/>
      <c r="G101" s="606"/>
      <c r="H101" s="606"/>
      <c r="I101" s="606"/>
      <c r="J101" s="606"/>
      <c r="K101" s="606"/>
      <c r="L101" s="606"/>
      <c r="M101" s="606"/>
      <c r="N101" s="606"/>
      <c r="O101" s="606"/>
      <c r="P101" s="606"/>
      <c r="Q101" s="441"/>
      <c r="R101" s="74"/>
    </row>
    <row r="102" spans="2:18" ht="51" customHeight="1" outlineLevel="1" x14ac:dyDescent="0.3">
      <c r="B102" s="401"/>
      <c r="C102" s="474"/>
      <c r="D102" s="420"/>
      <c r="E102" s="571"/>
      <c r="F102" s="571"/>
      <c r="G102" s="571"/>
      <c r="H102" s="571"/>
      <c r="I102" s="571"/>
      <c r="J102" s="571"/>
      <c r="K102" s="571"/>
      <c r="L102" s="571"/>
      <c r="M102" s="571"/>
      <c r="N102" s="571"/>
      <c r="O102" s="571"/>
      <c r="P102" s="571"/>
      <c r="Q102" s="735"/>
    </row>
    <row r="103" spans="2:18" ht="15.75" customHeight="1" outlineLevel="1" x14ac:dyDescent="0.3">
      <c r="B103" s="401"/>
      <c r="C103" s="474"/>
      <c r="D103" s="420"/>
      <c r="E103" s="571"/>
      <c r="F103" s="571"/>
      <c r="G103" s="571"/>
      <c r="H103" s="571"/>
      <c r="I103" s="571"/>
      <c r="J103" s="571"/>
      <c r="K103" s="571"/>
      <c r="L103" s="571"/>
      <c r="M103" s="571"/>
      <c r="N103" s="571"/>
      <c r="O103" s="571"/>
      <c r="P103" s="571"/>
      <c r="Q103" s="735"/>
    </row>
    <row r="104" spans="2:18" ht="15.75" customHeight="1" outlineLevel="1" x14ac:dyDescent="0.3">
      <c r="B104" s="401"/>
      <c r="C104" s="474"/>
      <c r="D104" s="420"/>
      <c r="E104" s="571"/>
      <c r="F104" s="571"/>
      <c r="G104" s="571"/>
      <c r="H104" s="571"/>
      <c r="I104" s="571"/>
      <c r="J104" s="571"/>
      <c r="K104" s="571"/>
      <c r="L104" s="571"/>
      <c r="M104" s="571"/>
      <c r="N104" s="571"/>
      <c r="O104" s="571"/>
      <c r="P104" s="571"/>
      <c r="Q104" s="735"/>
    </row>
    <row r="105" spans="2:18" ht="15.75" customHeight="1" outlineLevel="1" x14ac:dyDescent="0.3">
      <c r="B105" s="402"/>
      <c r="C105" s="475"/>
      <c r="D105" s="456"/>
      <c r="E105" s="607"/>
      <c r="F105" s="607"/>
      <c r="G105" s="607"/>
      <c r="H105" s="607"/>
      <c r="I105" s="607"/>
      <c r="J105" s="607"/>
      <c r="K105" s="607"/>
      <c r="L105" s="607"/>
      <c r="M105" s="607"/>
      <c r="N105" s="607"/>
      <c r="O105" s="607"/>
      <c r="P105" s="607"/>
      <c r="Q105" s="608"/>
    </row>
    <row r="106" spans="2:18" ht="51.75" customHeight="1" outlineLevel="1" x14ac:dyDescent="0.3">
      <c r="B106" s="400" t="s">
        <v>597</v>
      </c>
      <c r="C106" s="400"/>
      <c r="D106" s="400" t="s">
        <v>279</v>
      </c>
      <c r="E106" s="400" t="s">
        <v>548</v>
      </c>
      <c r="F106" s="400"/>
      <c r="G106" s="400" t="s">
        <v>591</v>
      </c>
      <c r="H106" s="400"/>
      <c r="I106" s="58">
        <f>SUM(J106:M107)</f>
        <v>90000</v>
      </c>
      <c r="J106" s="58">
        <v>0</v>
      </c>
      <c r="K106" s="58">
        <v>0</v>
      </c>
      <c r="L106" s="58">
        <v>76500</v>
      </c>
      <c r="M106" s="58">
        <v>13500</v>
      </c>
      <c r="N106" s="26" t="s">
        <v>538</v>
      </c>
      <c r="O106" s="178">
        <v>80</v>
      </c>
      <c r="P106" s="24" t="s">
        <v>442</v>
      </c>
      <c r="Q106" s="24" t="s">
        <v>546</v>
      </c>
    </row>
    <row r="107" spans="2:18" ht="62.4" outlineLevel="1" x14ac:dyDescent="0.3">
      <c r="B107" s="402"/>
      <c r="C107" s="402"/>
      <c r="D107" s="402"/>
      <c r="E107" s="402"/>
      <c r="F107" s="402"/>
      <c r="G107" s="402"/>
      <c r="H107" s="402"/>
      <c r="I107" s="140"/>
      <c r="J107" s="140"/>
      <c r="K107" s="140"/>
      <c r="L107" s="140"/>
      <c r="M107" s="140"/>
      <c r="N107" s="26" t="s">
        <v>541</v>
      </c>
      <c r="O107" s="30">
        <v>1</v>
      </c>
      <c r="P107" s="31"/>
      <c r="Q107" s="31"/>
    </row>
    <row r="108" spans="2:18" ht="81" outlineLevel="1" x14ac:dyDescent="0.3">
      <c r="B108" s="26" t="s">
        <v>599</v>
      </c>
      <c r="C108" s="24"/>
      <c r="D108" s="435" t="s">
        <v>746</v>
      </c>
      <c r="E108" s="652"/>
      <c r="F108" s="652"/>
      <c r="G108" s="652"/>
      <c r="H108" s="209"/>
      <c r="I108" s="209"/>
      <c r="J108" s="209"/>
      <c r="K108" s="209"/>
      <c r="L108" s="209"/>
      <c r="M108" s="209"/>
      <c r="N108" s="209"/>
      <c r="O108" s="211"/>
      <c r="P108" s="209"/>
      <c r="Q108" s="210"/>
    </row>
    <row r="109" spans="2:18" ht="51" customHeight="1" outlineLevel="1" x14ac:dyDescent="0.3">
      <c r="B109" s="400" t="s">
        <v>593</v>
      </c>
      <c r="C109" s="473"/>
      <c r="D109" s="400" t="s">
        <v>290</v>
      </c>
      <c r="E109" s="400" t="s">
        <v>556</v>
      </c>
      <c r="F109" s="473"/>
      <c r="G109" s="440" t="s">
        <v>260</v>
      </c>
      <c r="H109" s="473"/>
      <c r="I109" s="462">
        <v>694644</v>
      </c>
      <c r="J109" s="462">
        <v>0</v>
      </c>
      <c r="K109" s="462">
        <v>0</v>
      </c>
      <c r="L109" s="462">
        <v>590447</v>
      </c>
      <c r="M109" s="462">
        <v>104197</v>
      </c>
      <c r="N109" s="23" t="s">
        <v>538</v>
      </c>
      <c r="O109" s="41">
        <v>80</v>
      </c>
      <c r="P109" s="473" t="s">
        <v>494</v>
      </c>
      <c r="Q109" s="473" t="s">
        <v>443</v>
      </c>
    </row>
    <row r="110" spans="2:18" ht="93.75" customHeight="1" outlineLevel="1" x14ac:dyDescent="0.3">
      <c r="B110" s="402"/>
      <c r="C110" s="475"/>
      <c r="D110" s="402"/>
      <c r="E110" s="402"/>
      <c r="F110" s="475"/>
      <c r="G110" s="440"/>
      <c r="H110" s="475"/>
      <c r="I110" s="458"/>
      <c r="J110" s="458"/>
      <c r="K110" s="458"/>
      <c r="L110" s="458"/>
      <c r="M110" s="458"/>
      <c r="N110" s="23" t="s">
        <v>541</v>
      </c>
      <c r="O110" s="41">
        <v>2</v>
      </c>
      <c r="P110" s="475"/>
      <c r="Q110" s="475"/>
    </row>
    <row r="111" spans="2:18" ht="51.75" customHeight="1" outlineLevel="1" x14ac:dyDescent="0.3">
      <c r="B111" s="400" t="s">
        <v>600</v>
      </c>
      <c r="C111" s="400"/>
      <c r="D111" s="400" t="s">
        <v>557</v>
      </c>
      <c r="E111" s="400" t="s">
        <v>296</v>
      </c>
      <c r="F111" s="400"/>
      <c r="G111" s="400" t="s">
        <v>260</v>
      </c>
      <c r="H111" s="473"/>
      <c r="I111" s="470">
        <f>SUM(J111:M112)</f>
        <v>259440</v>
      </c>
      <c r="J111" s="470">
        <v>0</v>
      </c>
      <c r="K111" s="470">
        <v>0</v>
      </c>
      <c r="L111" s="470">
        <v>220524</v>
      </c>
      <c r="M111" s="470">
        <v>38916</v>
      </c>
      <c r="N111" s="26" t="s">
        <v>537</v>
      </c>
      <c r="O111" s="37">
        <v>80</v>
      </c>
      <c r="P111" s="473" t="s">
        <v>451</v>
      </c>
      <c r="Q111" s="473" t="s">
        <v>505</v>
      </c>
    </row>
    <row r="112" spans="2:18" ht="31.2" outlineLevel="1" x14ac:dyDescent="0.3">
      <c r="B112" s="401"/>
      <c r="C112" s="401"/>
      <c r="D112" s="401"/>
      <c r="E112" s="401"/>
      <c r="F112" s="401"/>
      <c r="G112" s="401"/>
      <c r="H112" s="474"/>
      <c r="I112" s="471"/>
      <c r="J112" s="471"/>
      <c r="K112" s="471"/>
      <c r="L112" s="471"/>
      <c r="M112" s="471"/>
      <c r="N112" s="26" t="s">
        <v>544</v>
      </c>
      <c r="O112" s="37">
        <v>850</v>
      </c>
      <c r="P112" s="474"/>
      <c r="Q112" s="474"/>
    </row>
    <row r="113" spans="2:17" ht="54" customHeight="1" outlineLevel="1" x14ac:dyDescent="0.3">
      <c r="B113" s="400" t="s">
        <v>603</v>
      </c>
      <c r="C113" s="473"/>
      <c r="D113" s="400" t="s">
        <v>558</v>
      </c>
      <c r="E113" s="400" t="s">
        <v>296</v>
      </c>
      <c r="F113" s="473"/>
      <c r="G113" s="440" t="s">
        <v>260</v>
      </c>
      <c r="H113" s="473"/>
      <c r="I113" s="470">
        <f>SUM(J113:M114)</f>
        <v>103000</v>
      </c>
      <c r="J113" s="470">
        <v>0</v>
      </c>
      <c r="K113" s="470">
        <v>0</v>
      </c>
      <c r="L113" s="470">
        <v>87550</v>
      </c>
      <c r="M113" s="470">
        <v>15450</v>
      </c>
      <c r="N113" s="26" t="s">
        <v>538</v>
      </c>
      <c r="O113" s="24">
        <v>80</v>
      </c>
      <c r="P113" s="473" t="s">
        <v>451</v>
      </c>
      <c r="Q113" s="473" t="s">
        <v>505</v>
      </c>
    </row>
    <row r="114" spans="2:17" ht="139.5" customHeight="1" outlineLevel="1" x14ac:dyDescent="0.3">
      <c r="B114" s="402"/>
      <c r="C114" s="475"/>
      <c r="D114" s="402"/>
      <c r="E114" s="401"/>
      <c r="F114" s="475"/>
      <c r="G114" s="440"/>
      <c r="H114" s="475"/>
      <c r="I114" s="472"/>
      <c r="J114" s="472"/>
      <c r="K114" s="472"/>
      <c r="L114" s="472"/>
      <c r="M114" s="472"/>
      <c r="N114" s="26" t="s">
        <v>541</v>
      </c>
      <c r="O114" s="37">
        <v>1</v>
      </c>
      <c r="P114" s="475"/>
      <c r="Q114" s="475"/>
    </row>
    <row r="115" spans="2:17" ht="15.6" x14ac:dyDescent="0.3">
      <c r="B115" s="412" t="s">
        <v>105</v>
      </c>
      <c r="C115" s="412"/>
      <c r="D115" s="412"/>
      <c r="E115" s="412"/>
      <c r="F115" s="412"/>
      <c r="G115" s="412"/>
      <c r="H115" s="412"/>
      <c r="I115" s="341">
        <f>SUM(J115:M115)</f>
        <v>15119928.100000001</v>
      </c>
      <c r="J115" s="341">
        <f>SUM(J58:J79)</f>
        <v>0</v>
      </c>
      <c r="K115" s="341">
        <f>SUM(K58:K79)</f>
        <v>0</v>
      </c>
      <c r="L115" s="341">
        <f>SUM(L52,L80)</f>
        <v>12591316.060000001</v>
      </c>
      <c r="M115" s="341">
        <f>SUM(M52,M80)</f>
        <v>2528612.04</v>
      </c>
      <c r="N115" s="130"/>
      <c r="O115" s="130"/>
      <c r="P115" s="130"/>
      <c r="Q115" s="130"/>
    </row>
    <row r="116" spans="2:17" ht="15.6" x14ac:dyDescent="0.3">
      <c r="B116" s="676"/>
      <c r="C116" s="677"/>
      <c r="D116" s="677"/>
      <c r="E116" s="677"/>
      <c r="F116" s="677"/>
      <c r="G116" s="677"/>
      <c r="H116" s="678"/>
      <c r="I116" s="313"/>
      <c r="J116" s="314"/>
      <c r="K116" s="314"/>
      <c r="L116" s="315"/>
      <c r="M116" s="315"/>
      <c r="N116" s="129"/>
      <c r="O116" s="129"/>
      <c r="P116" s="129"/>
      <c r="Q116" s="129"/>
    </row>
    <row r="117" spans="2:17" ht="18.600000000000001" x14ac:dyDescent="0.3">
      <c r="B117" s="741" t="s">
        <v>604</v>
      </c>
      <c r="C117" s="741"/>
      <c r="D117" s="741"/>
      <c r="E117" s="50"/>
      <c r="F117" s="50"/>
      <c r="G117" s="50"/>
      <c r="H117" s="50"/>
      <c r="I117" s="77"/>
      <c r="J117" s="51"/>
      <c r="K117" s="51"/>
      <c r="L117" s="77"/>
      <c r="M117" s="77"/>
      <c r="N117" s="52"/>
      <c r="O117" s="52"/>
      <c r="P117" s="52"/>
      <c r="Q117" s="52"/>
    </row>
    <row r="118" spans="2:17" ht="18.600000000000001" x14ac:dyDescent="0.3">
      <c r="B118" s="741" t="s">
        <v>605</v>
      </c>
      <c r="C118" s="741"/>
      <c r="D118" s="741"/>
      <c r="E118" s="50"/>
      <c r="F118" s="50"/>
      <c r="G118" s="50"/>
      <c r="H118" s="50"/>
      <c r="I118" s="77"/>
      <c r="J118" s="51"/>
      <c r="K118" s="51"/>
      <c r="L118" s="77"/>
      <c r="M118" s="77"/>
      <c r="N118" s="52"/>
      <c r="O118" s="52"/>
      <c r="P118" s="52"/>
      <c r="Q118" s="52"/>
    </row>
    <row r="119" spans="2:17" ht="18.600000000000001" x14ac:dyDescent="0.3">
      <c r="B119" s="741" t="s">
        <v>606</v>
      </c>
      <c r="C119" s="741"/>
      <c r="D119" s="741"/>
      <c r="E119" s="50"/>
      <c r="F119" s="50"/>
      <c r="G119" s="50"/>
      <c r="H119" s="50"/>
      <c r="I119" s="77"/>
      <c r="J119" s="51"/>
      <c r="K119" s="51"/>
      <c r="L119" s="77"/>
      <c r="M119" s="77"/>
      <c r="N119" s="52"/>
      <c r="O119" s="52"/>
      <c r="P119" s="52"/>
      <c r="Q119" s="52"/>
    </row>
    <row r="120" spans="2:17" ht="18.600000000000001" x14ac:dyDescent="0.3">
      <c r="B120" s="741" t="s">
        <v>607</v>
      </c>
      <c r="C120" s="741"/>
      <c r="D120" s="741"/>
      <c r="E120" s="50"/>
      <c r="F120" s="50"/>
      <c r="G120" s="50"/>
      <c r="H120" s="50"/>
      <c r="I120" s="77"/>
      <c r="J120" s="51"/>
      <c r="K120" s="51"/>
      <c r="L120" s="77"/>
      <c r="M120" s="77"/>
      <c r="N120" s="52"/>
      <c r="O120" s="52"/>
      <c r="P120" s="52"/>
      <c r="Q120" s="52"/>
    </row>
    <row r="121" spans="2:17" ht="18.600000000000001" x14ac:dyDescent="0.3">
      <c r="B121" s="741" t="s">
        <v>608</v>
      </c>
      <c r="C121" s="741"/>
      <c r="D121" s="741"/>
      <c r="E121" s="50"/>
      <c r="F121" s="50"/>
      <c r="G121" s="50"/>
      <c r="H121" s="50"/>
      <c r="I121" s="77"/>
      <c r="J121" s="51"/>
      <c r="K121" s="51"/>
      <c r="L121" s="77"/>
      <c r="M121" s="77"/>
      <c r="N121" s="52"/>
      <c r="O121" s="52"/>
      <c r="P121" s="52"/>
      <c r="Q121" s="52"/>
    </row>
    <row r="122" spans="2:17" ht="18.600000000000001" x14ac:dyDescent="0.3">
      <c r="B122" s="741" t="s">
        <v>609</v>
      </c>
      <c r="C122" s="741"/>
      <c r="D122" s="741"/>
      <c r="E122" s="50"/>
      <c r="F122" s="50"/>
      <c r="G122" s="50"/>
      <c r="H122" s="50"/>
      <c r="I122" s="77"/>
      <c r="J122" s="51"/>
      <c r="K122" s="51"/>
      <c r="L122" s="77"/>
      <c r="M122" s="77"/>
      <c r="N122" s="52"/>
      <c r="O122" s="52"/>
      <c r="P122" s="52"/>
      <c r="Q122" s="52"/>
    </row>
    <row r="123" spans="2:17" ht="32.25" customHeight="1" x14ac:dyDescent="0.3">
      <c r="B123" s="571" t="s">
        <v>732</v>
      </c>
      <c r="C123" s="571"/>
      <c r="D123" s="571"/>
      <c r="E123" s="571"/>
      <c r="F123" s="571"/>
      <c r="G123" s="571"/>
      <c r="H123" s="571"/>
      <c r="I123" s="571"/>
      <c r="J123" s="571"/>
      <c r="K123" s="571"/>
      <c r="L123" s="571"/>
      <c r="M123" s="571"/>
      <c r="N123" s="571"/>
      <c r="O123" s="571"/>
      <c r="P123" s="571"/>
      <c r="Q123" s="571"/>
    </row>
    <row r="125" spans="2:17" ht="15.6" x14ac:dyDescent="0.3">
      <c r="B125" s="513" t="s">
        <v>106</v>
      </c>
      <c r="C125" s="513"/>
      <c r="D125" s="513"/>
      <c r="E125" s="513"/>
    </row>
    <row r="126" spans="2:17" ht="35.4" customHeight="1" x14ac:dyDescent="0.3">
      <c r="B126" s="9" t="s">
        <v>3</v>
      </c>
      <c r="C126" s="413" t="s">
        <v>107</v>
      </c>
      <c r="D126" s="413"/>
      <c r="E126" s="413"/>
      <c r="F126" s="447" t="s">
        <v>108</v>
      </c>
      <c r="G126" s="447"/>
      <c r="H126" s="447"/>
      <c r="I126" s="447"/>
      <c r="J126" s="413" t="s">
        <v>109</v>
      </c>
      <c r="K126" s="447"/>
      <c r="L126" s="447"/>
      <c r="M126" s="447"/>
    </row>
    <row r="127" spans="2:17" ht="15.6" x14ac:dyDescent="0.3">
      <c r="B127" s="4">
        <v>1</v>
      </c>
      <c r="C127" s="483">
        <v>2</v>
      </c>
      <c r="D127" s="483"/>
      <c r="E127" s="483"/>
      <c r="F127" s="483">
        <v>3</v>
      </c>
      <c r="G127" s="483"/>
      <c r="H127" s="483"/>
      <c r="I127" s="483"/>
      <c r="J127" s="483">
        <v>4</v>
      </c>
      <c r="K127" s="483"/>
      <c r="L127" s="483"/>
      <c r="M127" s="483"/>
    </row>
    <row r="128" spans="2:17" ht="33" customHeight="1" x14ac:dyDescent="0.3">
      <c r="B128" s="65"/>
      <c r="C128" s="720" t="s">
        <v>302</v>
      </c>
      <c r="D128" s="720"/>
      <c r="E128" s="720"/>
      <c r="F128" s="740"/>
      <c r="G128" s="740"/>
      <c r="H128" s="740"/>
      <c r="I128" s="740"/>
      <c r="J128" s="740"/>
      <c r="K128" s="740"/>
      <c r="L128" s="740"/>
      <c r="M128" s="740"/>
    </row>
    <row r="129" spans="2:13" x14ac:dyDescent="0.3">
      <c r="B129" s="66"/>
      <c r="C129" s="66"/>
      <c r="D129" s="66"/>
      <c r="E129" s="66"/>
      <c r="F129" s="66"/>
      <c r="G129" s="66"/>
      <c r="H129" s="66"/>
      <c r="I129" s="66"/>
      <c r="J129" s="66"/>
      <c r="K129" s="66"/>
      <c r="L129" s="66"/>
      <c r="M129" s="66"/>
    </row>
    <row r="130" spans="2:13" ht="15.6" x14ac:dyDescent="0.3">
      <c r="B130" s="736" t="s">
        <v>110</v>
      </c>
      <c r="C130" s="736"/>
      <c r="D130" s="736"/>
      <c r="E130" s="736"/>
      <c r="F130" s="736"/>
      <c r="G130" s="66"/>
      <c r="H130" s="66"/>
      <c r="I130" s="66"/>
      <c r="J130" s="66"/>
      <c r="K130" s="66"/>
      <c r="L130" s="66"/>
      <c r="M130" s="66"/>
    </row>
    <row r="131" spans="2:13" ht="33.6" customHeight="1" x14ac:dyDescent="0.3">
      <c r="B131" s="67" t="s">
        <v>3</v>
      </c>
      <c r="C131" s="737" t="s">
        <v>111</v>
      </c>
      <c r="D131" s="737"/>
      <c r="E131" s="737"/>
      <c r="F131" s="737" t="s">
        <v>108</v>
      </c>
      <c r="G131" s="737"/>
      <c r="H131" s="737"/>
      <c r="I131" s="737"/>
      <c r="J131" s="738" t="s">
        <v>112</v>
      </c>
      <c r="K131" s="737"/>
      <c r="L131" s="737"/>
      <c r="M131" s="737"/>
    </row>
    <row r="132" spans="2:13" ht="15.6" x14ac:dyDescent="0.3">
      <c r="B132" s="68">
        <v>1</v>
      </c>
      <c r="C132" s="739">
        <v>2</v>
      </c>
      <c r="D132" s="739"/>
      <c r="E132" s="739"/>
      <c r="F132" s="739">
        <v>3</v>
      </c>
      <c r="G132" s="739"/>
      <c r="H132" s="739"/>
      <c r="I132" s="739"/>
      <c r="J132" s="739">
        <v>4</v>
      </c>
      <c r="K132" s="739"/>
      <c r="L132" s="739"/>
      <c r="M132" s="739"/>
    </row>
    <row r="133" spans="2:13" ht="48" customHeight="1" x14ac:dyDescent="0.3">
      <c r="B133" s="65"/>
      <c r="C133" s="720" t="s">
        <v>303</v>
      </c>
      <c r="D133" s="720"/>
      <c r="E133" s="720"/>
      <c r="F133" s="740"/>
      <c r="G133" s="740"/>
      <c r="H133" s="740"/>
      <c r="I133" s="740"/>
      <c r="J133" s="740"/>
      <c r="K133" s="740"/>
      <c r="L133" s="740"/>
      <c r="M133" s="740"/>
    </row>
    <row r="134" spans="2:13" x14ac:dyDescent="0.3">
      <c r="B134" s="66"/>
      <c r="C134" s="66"/>
      <c r="D134" s="66"/>
      <c r="E134" s="66"/>
      <c r="F134" s="66"/>
      <c r="G134" s="66"/>
      <c r="H134" s="66"/>
      <c r="I134" s="66"/>
      <c r="J134" s="66"/>
      <c r="K134" s="66"/>
      <c r="L134" s="66"/>
      <c r="M134" s="66"/>
    </row>
    <row r="135" spans="2:13" ht="15.6" x14ac:dyDescent="0.3">
      <c r="B135" s="736" t="s">
        <v>113</v>
      </c>
      <c r="C135" s="736"/>
      <c r="D135" s="736"/>
      <c r="E135" s="66"/>
      <c r="F135" s="66"/>
      <c r="G135" s="66"/>
      <c r="H135" s="66"/>
      <c r="I135" s="66"/>
      <c r="J135" s="66"/>
      <c r="K135" s="66"/>
      <c r="L135" s="66"/>
      <c r="M135" s="66"/>
    </row>
    <row r="136" spans="2:13" ht="38.4" customHeight="1" x14ac:dyDescent="0.3">
      <c r="B136" s="67" t="s">
        <v>3</v>
      </c>
      <c r="C136" s="738" t="s">
        <v>114</v>
      </c>
      <c r="D136" s="738"/>
      <c r="E136" s="738"/>
      <c r="F136" s="749" t="s">
        <v>115</v>
      </c>
      <c r="G136" s="750"/>
      <c r="H136" s="750"/>
      <c r="I136" s="750"/>
      <c r="J136" s="750"/>
      <c r="K136" s="750"/>
      <c r="L136" s="750"/>
      <c r="M136" s="751"/>
    </row>
    <row r="137" spans="2:13" ht="15.6" x14ac:dyDescent="0.3">
      <c r="B137" s="68">
        <v>1</v>
      </c>
      <c r="C137" s="739">
        <v>2</v>
      </c>
      <c r="D137" s="739"/>
      <c r="E137" s="739"/>
      <c r="F137" s="742">
        <v>3</v>
      </c>
      <c r="G137" s="743"/>
      <c r="H137" s="743"/>
      <c r="I137" s="743"/>
      <c r="J137" s="743"/>
      <c r="K137" s="743"/>
      <c r="L137" s="743"/>
      <c r="M137" s="744"/>
    </row>
    <row r="138" spans="2:13" ht="14.4" customHeight="1" x14ac:dyDescent="0.3">
      <c r="B138" s="69" t="s">
        <v>15</v>
      </c>
      <c r="C138" s="745"/>
      <c r="D138" s="745"/>
      <c r="E138" s="745"/>
      <c r="F138" s="746"/>
      <c r="G138" s="747"/>
      <c r="H138" s="747"/>
      <c r="I138" s="747"/>
      <c r="J138" s="747"/>
      <c r="K138" s="747"/>
      <c r="L138" s="747"/>
      <c r="M138" s="748"/>
    </row>
    <row r="139" spans="2:13" x14ac:dyDescent="0.3">
      <c r="B139" s="66"/>
      <c r="C139" s="66"/>
      <c r="D139" s="66"/>
      <c r="E139" s="66"/>
      <c r="F139" s="66"/>
      <c r="G139" s="66"/>
      <c r="H139" s="66"/>
      <c r="I139" s="66"/>
      <c r="J139" s="66"/>
      <c r="K139" s="66"/>
      <c r="L139" s="66"/>
      <c r="M139" s="66"/>
    </row>
    <row r="140" spans="2:13" ht="15.6" x14ac:dyDescent="0.3">
      <c r="B140" s="736" t="s">
        <v>116</v>
      </c>
      <c r="C140" s="736"/>
      <c r="D140" s="736"/>
      <c r="E140" s="736"/>
      <c r="F140" s="736"/>
      <c r="G140" s="736"/>
      <c r="H140" s="66"/>
      <c r="I140" s="66"/>
      <c r="J140" s="66"/>
      <c r="K140" s="66"/>
      <c r="L140" s="66"/>
      <c r="M140" s="66"/>
    </row>
    <row r="141" spans="2:13" ht="15.6" customHeight="1" x14ac:dyDescent="0.3">
      <c r="B141" s="67" t="s">
        <v>3</v>
      </c>
      <c r="C141" s="749" t="s">
        <v>117</v>
      </c>
      <c r="D141" s="750"/>
      <c r="E141" s="750"/>
      <c r="F141" s="750"/>
      <c r="G141" s="750"/>
      <c r="H141" s="750"/>
      <c r="I141" s="750"/>
      <c r="J141" s="750"/>
      <c r="K141" s="750"/>
      <c r="L141" s="750"/>
      <c r="M141" s="751"/>
    </row>
    <row r="142" spans="2:13" ht="15.6" x14ac:dyDescent="0.3">
      <c r="B142" s="68">
        <v>1</v>
      </c>
      <c r="C142" s="742">
        <v>2</v>
      </c>
      <c r="D142" s="743"/>
      <c r="E142" s="743"/>
      <c r="F142" s="743"/>
      <c r="G142" s="743"/>
      <c r="H142" s="743"/>
      <c r="I142" s="743"/>
      <c r="J142" s="743"/>
      <c r="K142" s="743"/>
      <c r="L142" s="743"/>
      <c r="M142" s="744"/>
    </row>
    <row r="143" spans="2:13" ht="15.6" x14ac:dyDescent="0.3">
      <c r="B143" s="65"/>
      <c r="C143" s="459" t="s">
        <v>304</v>
      </c>
      <c r="D143" s="460"/>
      <c r="E143" s="460"/>
      <c r="F143" s="460"/>
      <c r="G143" s="460"/>
      <c r="H143" s="460"/>
      <c r="I143" s="460"/>
      <c r="J143" s="460"/>
      <c r="K143" s="460"/>
      <c r="L143" s="460"/>
      <c r="M143" s="461"/>
    </row>
  </sheetData>
  <mergeCells count="381">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D108:G108"/>
    <mergeCell ref="F106:F107"/>
    <mergeCell ref="G106:G107"/>
    <mergeCell ref="E106:E107"/>
    <mergeCell ref="D106:D107"/>
    <mergeCell ref="H106:H107"/>
    <mergeCell ref="B106:B107"/>
    <mergeCell ref="C106:C107"/>
    <mergeCell ref="K109:K110"/>
    <mergeCell ref="C126:E126"/>
    <mergeCell ref="F126:I126"/>
    <mergeCell ref="J126:M126"/>
    <mergeCell ref="Q113:Q114"/>
    <mergeCell ref="P109:P110"/>
    <mergeCell ref="B117:D117"/>
    <mergeCell ref="B118:D118"/>
    <mergeCell ref="B119:D119"/>
    <mergeCell ref="B120:D120"/>
    <mergeCell ref="B115:H115"/>
    <mergeCell ref="M109:M110"/>
    <mergeCell ref="D113:D114"/>
    <mergeCell ref="G113:G114"/>
    <mergeCell ref="C113:C114"/>
    <mergeCell ref="E113:E114"/>
    <mergeCell ref="F113:F114"/>
    <mergeCell ref="M111:M112"/>
    <mergeCell ref="J111:J112"/>
    <mergeCell ref="K111:K112"/>
    <mergeCell ref="M113:M114"/>
    <mergeCell ref="H111:H112"/>
    <mergeCell ref="I111:I112"/>
    <mergeCell ref="C111:C112"/>
    <mergeCell ref="D111:D112"/>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J113:J114"/>
    <mergeCell ref="L109:L110"/>
    <mergeCell ref="L113:L114"/>
    <mergeCell ref="B125:E125"/>
    <mergeCell ref="E111:E112"/>
    <mergeCell ref="F111:F112"/>
    <mergeCell ref="G111:G112"/>
    <mergeCell ref="H113:H114"/>
    <mergeCell ref="I113:I114"/>
    <mergeCell ref="K113:K114"/>
    <mergeCell ref="L111:L112"/>
    <mergeCell ref="B113:B114"/>
    <mergeCell ref="B111:B112"/>
    <mergeCell ref="B123:Q123"/>
    <mergeCell ref="Q111:Q112"/>
    <mergeCell ref="B121:D121"/>
    <mergeCell ref="B122:D122"/>
    <mergeCell ref="P111:P112"/>
    <mergeCell ref="B116:H116"/>
    <mergeCell ref="P113:P114"/>
    <mergeCell ref="B130:F130"/>
    <mergeCell ref="C131:E131"/>
    <mergeCell ref="F131:I131"/>
    <mergeCell ref="J131:M131"/>
    <mergeCell ref="J132:M132"/>
    <mergeCell ref="C127:E127"/>
    <mergeCell ref="F127:I127"/>
    <mergeCell ref="J127:M127"/>
    <mergeCell ref="C128:E128"/>
    <mergeCell ref="F128:I128"/>
    <mergeCell ref="J128:M128"/>
    <mergeCell ref="C132:E132"/>
    <mergeCell ref="F132:I132"/>
    <mergeCell ref="B80:B91"/>
    <mergeCell ref="C80:C91"/>
    <mergeCell ref="D80:D91"/>
    <mergeCell ref="E80:E91"/>
    <mergeCell ref="F80:F91"/>
    <mergeCell ref="G80:G91"/>
    <mergeCell ref="H80:H91"/>
    <mergeCell ref="I80:I91"/>
    <mergeCell ref="J80:J91"/>
    <mergeCell ref="B101:B105"/>
    <mergeCell ref="D97:D100"/>
    <mergeCell ref="G97:G100"/>
    <mergeCell ref="C97:C100"/>
    <mergeCell ref="F97:F100"/>
    <mergeCell ref="P98:P100"/>
    <mergeCell ref="B92:B96"/>
    <mergeCell ref="C92:C96"/>
    <mergeCell ref="D92:D96"/>
    <mergeCell ref="E92:E96"/>
    <mergeCell ref="F92:F96"/>
    <mergeCell ref="G92:G96"/>
    <mergeCell ref="H92:H96"/>
    <mergeCell ref="I92:I96"/>
    <mergeCell ref="E97:E100"/>
    <mergeCell ref="B97:B100"/>
    <mergeCell ref="H97:H100"/>
    <mergeCell ref="I97:I100"/>
    <mergeCell ref="J97:J100"/>
    <mergeCell ref="K97:K100"/>
    <mergeCell ref="L97:L100"/>
    <mergeCell ref="C101:C105"/>
    <mergeCell ref="D101:Q105"/>
  </mergeCells>
  <conditionalFormatting sqref="L52">
    <cfRule type="expression" dxfId="78" priority="20">
      <formula>$L$52&gt;$I$52*0.85</formula>
    </cfRule>
  </conditionalFormatting>
  <conditionalFormatting sqref="L58:L59">
    <cfRule type="expression" dxfId="77" priority="17">
      <formula>$L$58&gt;$I$58*0.85</formula>
    </cfRule>
  </conditionalFormatting>
  <conditionalFormatting sqref="L60">
    <cfRule type="expression" dxfId="76" priority="16">
      <formula>$L$60&gt;$I$60*0.85</formula>
    </cfRule>
  </conditionalFormatting>
  <conditionalFormatting sqref="L62">
    <cfRule type="expression" dxfId="75" priority="15">
      <formula>$L$62&gt;$I$62*0.85</formula>
    </cfRule>
  </conditionalFormatting>
  <conditionalFormatting sqref="L66:L67">
    <cfRule type="expression" dxfId="74" priority="14">
      <formula>$L$66&gt;$I$66*0.85</formula>
    </cfRule>
  </conditionalFormatting>
  <conditionalFormatting sqref="L68:L69">
    <cfRule type="expression" dxfId="73" priority="13">
      <formula>$L$68&gt;$I$68*0.85</formula>
    </cfRule>
  </conditionalFormatting>
  <conditionalFormatting sqref="L70:L71">
    <cfRule type="expression" dxfId="72" priority="12">
      <formula>$L$70&gt;$I$70*0.85</formula>
    </cfRule>
  </conditionalFormatting>
  <conditionalFormatting sqref="L72:L73">
    <cfRule type="expression" dxfId="71" priority="11">
      <formula>$L$72&gt;$I$72*0.85</formula>
    </cfRule>
  </conditionalFormatting>
  <conditionalFormatting sqref="L74:L75">
    <cfRule type="expression" dxfId="70" priority="10">
      <formula>$L$74&gt;$I$74*0.85</formula>
    </cfRule>
  </conditionalFormatting>
  <conditionalFormatting sqref="L76:L77">
    <cfRule type="expression" dxfId="69" priority="9">
      <formula>$L$76&gt;$I$76*0.85</formula>
    </cfRule>
  </conditionalFormatting>
  <conditionalFormatting sqref="L78:L79">
    <cfRule type="expression" dxfId="68" priority="8">
      <formula>$L$78&gt;$I$78*0.85</formula>
    </cfRule>
  </conditionalFormatting>
  <conditionalFormatting sqref="L80">
    <cfRule type="expression" dxfId="67" priority="19">
      <formula>$L$80&gt;$I$80*0.85</formula>
    </cfRule>
  </conditionalFormatting>
  <conditionalFormatting sqref="L92">
    <cfRule type="expression" dxfId="66" priority="7">
      <formula>$L$92&gt;$I$92*0.85</formula>
    </cfRule>
  </conditionalFormatting>
  <conditionalFormatting sqref="L97:L100">
    <cfRule type="expression" dxfId="65" priority="6">
      <formula>$L$97&gt;$I$97*0.85</formula>
    </cfRule>
  </conditionalFormatting>
  <conditionalFormatting sqref="L106:L107">
    <cfRule type="expression" dxfId="64" priority="50">
      <formula>$L$106&gt;$I$106*0.85</formula>
    </cfRule>
  </conditionalFormatting>
  <conditionalFormatting sqref="L109:L110">
    <cfRule type="expression" dxfId="63" priority="3">
      <formula>$L$109&gt;$I$109*0.85</formula>
    </cfRule>
  </conditionalFormatting>
  <conditionalFormatting sqref="L111:L112">
    <cfRule type="expression" dxfId="62" priority="2">
      <formula>$L$111&gt;$I$111*0.85</formula>
    </cfRule>
  </conditionalFormatting>
  <conditionalFormatting sqref="L113:L114">
    <cfRule type="expression" dxfId="61" priority="1">
      <formula>$L$113&gt;$I$113*0.85</formula>
    </cfRule>
  </conditionalFormatting>
  <conditionalFormatting sqref="L115">
    <cfRule type="expression" dxfId="60"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09"/>
  <sheetViews>
    <sheetView zoomScale="70" zoomScaleNormal="70" workbookViewId="0">
      <pane ySplit="4" topLeftCell="A59" activePane="bottomLeft" state="frozen"/>
      <selection activeCell="P125" sqref="P125:P129"/>
      <selection pane="bottomLeft" activeCell="B89" sqref="B89:Q8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customWidth="1"/>
    <col min="14" max="14" width="44.6640625" customWidth="1"/>
    <col min="15" max="15" width="14.8867187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715" t="s">
        <v>559</v>
      </c>
      <c r="C2" s="715"/>
      <c r="D2" s="715"/>
      <c r="E2" s="715"/>
      <c r="F2" s="715"/>
      <c r="G2" s="715"/>
      <c r="H2" s="715"/>
      <c r="I2" s="715"/>
      <c r="J2" s="715"/>
      <c r="K2" s="715"/>
      <c r="L2" s="715"/>
      <c r="M2" s="715"/>
      <c r="N2" s="715"/>
      <c r="O2" s="715"/>
      <c r="P2" s="715"/>
      <c r="Q2" s="715"/>
    </row>
    <row r="3" spans="2:17" ht="15.6" x14ac:dyDescent="0.3">
      <c r="B3" s="6"/>
      <c r="C3" s="6"/>
      <c r="D3" s="6"/>
      <c r="E3" s="6"/>
      <c r="F3" s="6"/>
      <c r="G3" s="6"/>
      <c r="H3" s="6"/>
      <c r="I3" s="6"/>
      <c r="J3" s="6"/>
      <c r="K3" s="6"/>
      <c r="L3" s="6"/>
      <c r="M3" s="6"/>
      <c r="N3" s="6"/>
      <c r="O3" s="6"/>
      <c r="P3" s="6"/>
      <c r="Q3" s="6"/>
    </row>
    <row r="4" spans="2:17" ht="15.6" x14ac:dyDescent="0.3">
      <c r="B4" s="715" t="s">
        <v>560</v>
      </c>
      <c r="C4" s="715"/>
      <c r="D4" s="715"/>
      <c r="E4" s="715"/>
      <c r="F4" s="715"/>
      <c r="G4" s="715"/>
      <c r="H4" s="715"/>
      <c r="I4" s="715"/>
      <c r="J4" s="715"/>
      <c r="K4" s="715"/>
      <c r="L4" s="715"/>
      <c r="M4" s="715"/>
      <c r="N4" s="715"/>
      <c r="O4" s="715"/>
      <c r="P4" s="715"/>
      <c r="Q4" s="715"/>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28" t="s">
        <v>562</v>
      </c>
      <c r="D10" s="538"/>
      <c r="E10" s="528" t="s">
        <v>563</v>
      </c>
      <c r="F10" s="529"/>
      <c r="G10" s="530"/>
      <c r="H10" s="484">
        <v>0</v>
      </c>
      <c r="I10" s="485"/>
      <c r="J10" s="485"/>
      <c r="K10" s="484">
        <v>0</v>
      </c>
      <c r="L10" s="485"/>
      <c r="M10" s="485"/>
      <c r="N10" s="182">
        <f>O54</f>
        <v>2855</v>
      </c>
    </row>
    <row r="11" spans="2:17" ht="15.6" x14ac:dyDescent="0.3">
      <c r="B11" s="527"/>
      <c r="C11" s="541"/>
      <c r="D11" s="542"/>
      <c r="E11" s="534"/>
      <c r="F11" s="535"/>
      <c r="G11" s="536"/>
      <c r="H11" s="493" t="s">
        <v>20</v>
      </c>
      <c r="I11" s="494"/>
      <c r="J11" s="495"/>
      <c r="K11" s="493" t="s">
        <v>561</v>
      </c>
      <c r="L11" s="494"/>
      <c r="M11" s="495"/>
      <c r="N11" s="10" t="s">
        <v>23</v>
      </c>
    </row>
    <row r="12" spans="2:17" ht="15.6" x14ac:dyDescent="0.3">
      <c r="B12" s="525" t="s">
        <v>48</v>
      </c>
      <c r="C12" s="528" t="s">
        <v>564</v>
      </c>
      <c r="D12" s="538"/>
      <c r="E12" s="528" t="s">
        <v>565</v>
      </c>
      <c r="F12" s="529"/>
      <c r="G12" s="530"/>
      <c r="H12" s="486">
        <v>0</v>
      </c>
      <c r="I12" s="478"/>
      <c r="J12" s="478"/>
      <c r="K12" s="486">
        <v>0</v>
      </c>
      <c r="L12" s="478"/>
      <c r="M12" s="478"/>
      <c r="N12" s="11">
        <f>O69</f>
        <v>41706</v>
      </c>
    </row>
    <row r="13" spans="2:17" ht="15.6" x14ac:dyDescent="0.3">
      <c r="B13" s="526"/>
      <c r="C13" s="531"/>
      <c r="D13" s="540"/>
      <c r="E13" s="531"/>
      <c r="F13" s="532"/>
      <c r="G13" s="533"/>
      <c r="H13" s="289"/>
      <c r="I13" s="123"/>
      <c r="J13" s="124"/>
      <c r="K13" s="289"/>
      <c r="L13" s="123"/>
      <c r="M13" s="124"/>
      <c r="N13" s="219"/>
    </row>
    <row r="14" spans="2:17" ht="15.6" x14ac:dyDescent="0.3">
      <c r="B14" s="527"/>
      <c r="C14" s="541"/>
      <c r="D14" s="542"/>
      <c r="E14" s="534"/>
      <c r="F14" s="535"/>
      <c r="G14" s="536"/>
      <c r="H14" s="493" t="s">
        <v>20</v>
      </c>
      <c r="I14" s="494"/>
      <c r="J14" s="495"/>
      <c r="K14" s="493" t="s">
        <v>561</v>
      </c>
      <c r="L14" s="494"/>
      <c r="M14" s="495"/>
      <c r="N14" s="10" t="s">
        <v>23</v>
      </c>
    </row>
    <row r="15" spans="2:17" ht="15.6" x14ac:dyDescent="0.3">
      <c r="B15" s="525" t="s">
        <v>49</v>
      </c>
      <c r="C15" s="528" t="s">
        <v>566</v>
      </c>
      <c r="D15" s="538"/>
      <c r="E15" s="528" t="s">
        <v>431</v>
      </c>
      <c r="F15" s="529"/>
      <c r="G15" s="530"/>
      <c r="H15" s="486">
        <v>0</v>
      </c>
      <c r="I15" s="478"/>
      <c r="J15" s="478"/>
      <c r="K15" s="486">
        <v>0</v>
      </c>
      <c r="L15" s="478"/>
      <c r="M15" s="478"/>
      <c r="N15" s="46">
        <f>O82</f>
        <v>0.15</v>
      </c>
    </row>
    <row r="16" spans="2:17" ht="31.5" customHeight="1" x14ac:dyDescent="0.3">
      <c r="B16" s="527"/>
      <c r="C16" s="541"/>
      <c r="D16" s="542"/>
      <c r="E16" s="534"/>
      <c r="F16" s="535"/>
      <c r="G16" s="536"/>
      <c r="H16" s="493" t="s">
        <v>20</v>
      </c>
      <c r="I16" s="494"/>
      <c r="J16" s="495"/>
      <c r="K16" s="493" t="s">
        <v>561</v>
      </c>
      <c r="L16" s="494"/>
      <c r="M16" s="495"/>
      <c r="N16" s="10" t="s">
        <v>23</v>
      </c>
    </row>
    <row r="19" spans="2:8" ht="15.6" x14ac:dyDescent="0.3">
      <c r="B19" s="415" t="s">
        <v>71</v>
      </c>
      <c r="C19" s="415"/>
      <c r="D19" s="415"/>
      <c r="E19" s="415"/>
      <c r="F19" s="415"/>
      <c r="G19" s="415"/>
    </row>
    <row r="20" spans="2:8" ht="15.6" x14ac:dyDescent="0.3">
      <c r="B20" s="522" t="s">
        <v>72</v>
      </c>
      <c r="C20" s="522"/>
      <c r="D20" s="522"/>
      <c r="E20" s="522"/>
      <c r="F20" s="522" t="s">
        <v>73</v>
      </c>
      <c r="G20" s="522"/>
      <c r="H20" s="522"/>
    </row>
    <row r="21" spans="2:8" ht="15.6" x14ac:dyDescent="0.3">
      <c r="B21" s="546">
        <v>1</v>
      </c>
      <c r="C21" s="546"/>
      <c r="D21" s="546"/>
      <c r="E21" s="546"/>
      <c r="F21" s="546">
        <v>2</v>
      </c>
      <c r="G21" s="546"/>
      <c r="H21" s="546"/>
    </row>
    <row r="22" spans="2:8" ht="15.6" x14ac:dyDescent="0.3">
      <c r="B22" s="645" t="s">
        <v>74</v>
      </c>
      <c r="C22" s="645"/>
      <c r="D22" s="645"/>
      <c r="E22" s="645"/>
      <c r="F22" s="618">
        <f>F24+F26+F30+F36</f>
        <v>5098705.87</v>
      </c>
      <c r="G22" s="618"/>
      <c r="H22" s="618"/>
    </row>
    <row r="23" spans="2:8" ht="15.6" x14ac:dyDescent="0.3">
      <c r="B23" s="635"/>
      <c r="C23" s="636"/>
      <c r="D23" s="636"/>
      <c r="E23" s="637"/>
      <c r="F23" s="721"/>
      <c r="G23" s="722"/>
      <c r="H23" s="723"/>
    </row>
    <row r="24" spans="2:8" ht="15.6" x14ac:dyDescent="0.3">
      <c r="B24" s="500" t="s">
        <v>75</v>
      </c>
      <c r="C24" s="500"/>
      <c r="D24" s="500"/>
      <c r="E24" s="500"/>
      <c r="F24" s="504"/>
      <c r="G24" s="504"/>
      <c r="H24" s="504"/>
    </row>
    <row r="25" spans="2:8" ht="15.6" x14ac:dyDescent="0.3">
      <c r="B25" s="501"/>
      <c r="C25" s="501"/>
      <c r="D25" s="501"/>
      <c r="E25" s="501"/>
      <c r="F25" s="761"/>
      <c r="G25" s="762"/>
      <c r="H25" s="763"/>
    </row>
    <row r="26" spans="2:8" ht="31.2" customHeight="1" x14ac:dyDescent="0.3">
      <c r="B26" s="500" t="s">
        <v>310</v>
      </c>
      <c r="C26" s="500"/>
      <c r="D26" s="500"/>
      <c r="E26" s="500"/>
      <c r="F26" s="505">
        <f>F29</f>
        <v>0</v>
      </c>
      <c r="G26" s="505"/>
      <c r="H26" s="505"/>
    </row>
    <row r="27" spans="2:8" ht="15.6" x14ac:dyDescent="0.3">
      <c r="B27" s="501" t="s">
        <v>251</v>
      </c>
      <c r="C27" s="501"/>
      <c r="D27" s="501"/>
      <c r="E27" s="501"/>
      <c r="F27" s="504"/>
      <c r="G27" s="504"/>
      <c r="H27" s="504"/>
    </row>
    <row r="28" spans="2:8" ht="31.5" customHeight="1" x14ac:dyDescent="0.3">
      <c r="B28" s="501" t="s">
        <v>252</v>
      </c>
      <c r="C28" s="501"/>
      <c r="D28" s="501"/>
      <c r="E28" s="501"/>
      <c r="F28" s="504"/>
      <c r="G28" s="504"/>
      <c r="H28" s="504"/>
    </row>
    <row r="29" spans="2:8" ht="15.6" x14ac:dyDescent="0.3">
      <c r="B29" s="501" t="s">
        <v>76</v>
      </c>
      <c r="C29" s="501"/>
      <c r="D29" s="501"/>
      <c r="E29" s="501"/>
      <c r="F29" s="504"/>
      <c r="G29" s="504"/>
      <c r="H29" s="504"/>
    </row>
    <row r="30" spans="2:8" ht="15.6" x14ac:dyDescent="0.3">
      <c r="B30" s="645" t="s">
        <v>311</v>
      </c>
      <c r="C30" s="645"/>
      <c r="D30" s="645"/>
      <c r="E30" s="645"/>
      <c r="F30" s="618">
        <f>F34</f>
        <v>5098705.87</v>
      </c>
      <c r="G30" s="618"/>
      <c r="H30" s="618"/>
    </row>
    <row r="31" spans="2:8" ht="15.6" x14ac:dyDescent="0.3">
      <c r="B31" s="635"/>
      <c r="C31" s="636"/>
      <c r="D31" s="636"/>
      <c r="E31" s="637"/>
      <c r="F31" s="721"/>
      <c r="G31" s="722"/>
      <c r="H31" s="723"/>
    </row>
    <row r="32" spans="2:8" ht="15.6" x14ac:dyDescent="0.3">
      <c r="B32" s="501" t="s">
        <v>253</v>
      </c>
      <c r="C32" s="501"/>
      <c r="D32" s="501"/>
      <c r="E32" s="501"/>
      <c r="F32" s="504"/>
      <c r="G32" s="504"/>
      <c r="H32" s="504"/>
    </row>
    <row r="33" spans="2:17" ht="31.5" customHeight="1" x14ac:dyDescent="0.3">
      <c r="B33" s="501" t="s">
        <v>254</v>
      </c>
      <c r="C33" s="501"/>
      <c r="D33" s="501"/>
      <c r="E33" s="501"/>
      <c r="F33" s="504"/>
      <c r="G33" s="504"/>
      <c r="H33" s="504"/>
    </row>
    <row r="34" spans="2:17" ht="15.6" x14ac:dyDescent="0.3">
      <c r="B34" s="724" t="s">
        <v>77</v>
      </c>
      <c r="C34" s="724"/>
      <c r="D34" s="724"/>
      <c r="E34" s="724"/>
      <c r="F34" s="409">
        <f>L86</f>
        <v>5098705.87</v>
      </c>
      <c r="G34" s="409"/>
      <c r="H34" s="409"/>
    </row>
    <row r="35" spans="2:17" ht="15.6" x14ac:dyDescent="0.3">
      <c r="B35" s="638"/>
      <c r="C35" s="639"/>
      <c r="D35" s="639"/>
      <c r="E35" s="640"/>
      <c r="F35" s="725"/>
      <c r="G35" s="726"/>
      <c r="H35" s="727"/>
    </row>
    <row r="36" spans="2:17" ht="15.6" x14ac:dyDescent="0.3">
      <c r="B36" s="500" t="s">
        <v>255</v>
      </c>
      <c r="C36" s="500"/>
      <c r="D36" s="500"/>
      <c r="E36" s="500"/>
      <c r="F36" s="504"/>
      <c r="G36" s="504"/>
      <c r="H36" s="504"/>
    </row>
    <row r="37" spans="2:17" ht="15.6" x14ac:dyDescent="0.3">
      <c r="B37" s="501"/>
      <c r="C37" s="501"/>
      <c r="D37" s="501"/>
      <c r="E37" s="501"/>
      <c r="F37" s="504"/>
      <c r="G37" s="504"/>
      <c r="H37" s="504"/>
    </row>
    <row r="38" spans="2:17" ht="15.6" x14ac:dyDescent="0.3">
      <c r="B38" s="645" t="s">
        <v>78</v>
      </c>
      <c r="C38" s="645"/>
      <c r="D38" s="645"/>
      <c r="E38" s="645"/>
      <c r="F38" s="618">
        <f>F40+F42+F43</f>
        <v>899771.65</v>
      </c>
      <c r="G38" s="618"/>
      <c r="H38" s="618"/>
    </row>
    <row r="39" spans="2:17" ht="15.6" x14ac:dyDescent="0.3">
      <c r="B39" s="635"/>
      <c r="C39" s="636"/>
      <c r="D39" s="636"/>
      <c r="E39" s="637"/>
      <c r="F39" s="721"/>
      <c r="G39" s="722"/>
      <c r="H39" s="723"/>
    </row>
    <row r="40" spans="2:17" ht="15.6" x14ac:dyDescent="0.3">
      <c r="B40" s="724" t="s">
        <v>79</v>
      </c>
      <c r="C40" s="724"/>
      <c r="D40" s="724"/>
      <c r="E40" s="724"/>
      <c r="F40" s="409">
        <f>M86</f>
        <v>899771.65</v>
      </c>
      <c r="G40" s="409"/>
      <c r="H40" s="409"/>
    </row>
    <row r="41" spans="2:17" ht="15.6" x14ac:dyDescent="0.3">
      <c r="B41" s="638"/>
      <c r="C41" s="639"/>
      <c r="D41" s="639"/>
      <c r="E41" s="640"/>
      <c r="F41" s="725"/>
      <c r="G41" s="726"/>
      <c r="H41" s="727"/>
    </row>
    <row r="42" spans="2:17" ht="15.6" x14ac:dyDescent="0.3">
      <c r="B42" s="501" t="s">
        <v>80</v>
      </c>
      <c r="C42" s="501"/>
      <c r="D42" s="501"/>
      <c r="E42" s="501"/>
      <c r="F42" s="504">
        <v>0</v>
      </c>
      <c r="G42" s="504"/>
      <c r="H42" s="504"/>
    </row>
    <row r="43" spans="2:17" ht="15.6" x14ac:dyDescent="0.3">
      <c r="B43" s="501" t="s">
        <v>81</v>
      </c>
      <c r="C43" s="501"/>
      <c r="D43" s="501"/>
      <c r="E43" s="501"/>
      <c r="F43" s="504">
        <v>0</v>
      </c>
      <c r="G43" s="504"/>
      <c r="H43" s="504"/>
    </row>
    <row r="44" spans="2:17" ht="15.6" x14ac:dyDescent="0.3">
      <c r="B44" s="645" t="s">
        <v>82</v>
      </c>
      <c r="C44" s="645"/>
      <c r="D44" s="645"/>
      <c r="E44" s="645"/>
      <c r="F44" s="618">
        <f>F22+F38</f>
        <v>5998477.5200000005</v>
      </c>
      <c r="G44" s="618"/>
      <c r="H44" s="618"/>
    </row>
    <row r="45" spans="2:17" ht="15.6" x14ac:dyDescent="0.3">
      <c r="B45" s="635"/>
      <c r="C45" s="636"/>
      <c r="D45" s="636"/>
      <c r="E45" s="637"/>
      <c r="F45" s="721"/>
      <c r="G45" s="722"/>
      <c r="H45" s="723"/>
    </row>
    <row r="47" spans="2:17" ht="15.6" x14ac:dyDescent="0.3">
      <c r="B47" s="415" t="s">
        <v>83</v>
      </c>
      <c r="C47" s="415"/>
      <c r="D47" s="415"/>
      <c r="E47" s="415"/>
      <c r="F47" s="415"/>
      <c r="G47" s="415"/>
      <c r="H47" s="415"/>
    </row>
    <row r="48" spans="2:17" ht="16.2" customHeight="1" x14ac:dyDescent="0.3">
      <c r="B48" s="543" t="s">
        <v>84</v>
      </c>
      <c r="C48" s="413" t="s">
        <v>85</v>
      </c>
      <c r="D48" s="413" t="s">
        <v>86</v>
      </c>
      <c r="E48" s="413" t="s">
        <v>87</v>
      </c>
      <c r="F48" s="413" t="s">
        <v>88</v>
      </c>
      <c r="G48" s="413" t="s">
        <v>89</v>
      </c>
      <c r="H48" s="413" t="s">
        <v>90</v>
      </c>
      <c r="I48" s="413" t="s">
        <v>91</v>
      </c>
      <c r="J48" s="413"/>
      <c r="K48" s="413"/>
      <c r="L48" s="413"/>
      <c r="M48" s="413"/>
      <c r="N48" s="413" t="s">
        <v>6</v>
      </c>
      <c r="O48" s="413"/>
      <c r="P48" s="413" t="s">
        <v>92</v>
      </c>
      <c r="Q48" s="413" t="s">
        <v>93</v>
      </c>
    </row>
    <row r="49" spans="2:17" ht="46.95" customHeight="1" x14ac:dyDescent="0.3">
      <c r="B49" s="544"/>
      <c r="C49" s="413"/>
      <c r="D49" s="413"/>
      <c r="E49" s="413"/>
      <c r="F49" s="413"/>
      <c r="G49" s="413"/>
      <c r="H49" s="413"/>
      <c r="I49" s="413" t="s">
        <v>45</v>
      </c>
      <c r="J49" s="413" t="s">
        <v>94</v>
      </c>
      <c r="K49" s="413"/>
      <c r="L49" s="413"/>
      <c r="M49" s="413" t="s">
        <v>724</v>
      </c>
      <c r="N49" s="413" t="s">
        <v>96</v>
      </c>
      <c r="O49" s="413" t="s">
        <v>97</v>
      </c>
      <c r="P49" s="413"/>
      <c r="Q49" s="413"/>
    </row>
    <row r="50" spans="2:17" ht="96" customHeight="1" x14ac:dyDescent="0.3">
      <c r="B50" s="545"/>
      <c r="C50" s="413"/>
      <c r="D50" s="413"/>
      <c r="E50" s="413"/>
      <c r="F50" s="413"/>
      <c r="G50" s="413"/>
      <c r="H50" s="413"/>
      <c r="I50" s="413"/>
      <c r="J50" s="3" t="s">
        <v>98</v>
      </c>
      <c r="K50" s="3" t="s">
        <v>99</v>
      </c>
      <c r="L50" s="3" t="s">
        <v>100</v>
      </c>
      <c r="M50" s="413"/>
      <c r="N50" s="413"/>
      <c r="O50" s="413"/>
      <c r="P50" s="413"/>
      <c r="Q50" s="413"/>
    </row>
    <row r="51" spans="2:17"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17" ht="15.6" x14ac:dyDescent="0.3">
      <c r="B52" s="547" t="s">
        <v>699</v>
      </c>
      <c r="C52" s="473" t="s">
        <v>101</v>
      </c>
      <c r="D52" s="400"/>
      <c r="E52" s="400"/>
      <c r="F52" s="400" t="s">
        <v>259</v>
      </c>
      <c r="G52" s="400" t="s">
        <v>260</v>
      </c>
      <c r="H52" s="473" t="s">
        <v>102</v>
      </c>
      <c r="I52" s="133">
        <f>SUM(I59:I65)</f>
        <v>5002061.54</v>
      </c>
      <c r="J52" s="133">
        <f>SUM(J59:J65)</f>
        <v>0</v>
      </c>
      <c r="K52" s="133">
        <f>SUM(K59:K65)</f>
        <v>0</v>
      </c>
      <c r="L52" s="133">
        <f>SUM(L59:L65)</f>
        <v>4251752.29</v>
      </c>
      <c r="M52" s="133">
        <f>SUM(M59:M65)</f>
        <v>750309.25</v>
      </c>
      <c r="N52" s="400" t="s">
        <v>567</v>
      </c>
      <c r="O52" s="46">
        <f>O59+O63</f>
        <v>4444975.0299999993</v>
      </c>
      <c r="P52" s="478"/>
      <c r="Q52" s="473"/>
    </row>
    <row r="53" spans="2:17" ht="33" customHeight="1" x14ac:dyDescent="0.3">
      <c r="B53" s="548"/>
      <c r="C53" s="474"/>
      <c r="D53" s="401"/>
      <c r="E53" s="401"/>
      <c r="F53" s="401"/>
      <c r="G53" s="401"/>
      <c r="H53" s="474"/>
      <c r="I53" s="190"/>
      <c r="J53" s="190"/>
      <c r="K53" s="190"/>
      <c r="L53" s="190"/>
      <c r="M53" s="190"/>
      <c r="N53" s="402"/>
      <c r="O53" s="10" t="s">
        <v>23</v>
      </c>
      <c r="P53" s="479"/>
      <c r="Q53" s="474"/>
    </row>
    <row r="54" spans="2:17" ht="15.6" x14ac:dyDescent="0.3">
      <c r="B54" s="548"/>
      <c r="C54" s="474"/>
      <c r="D54" s="401"/>
      <c r="E54" s="401"/>
      <c r="F54" s="401"/>
      <c r="G54" s="401"/>
      <c r="H54" s="474"/>
      <c r="I54" s="134"/>
      <c r="J54" s="134"/>
      <c r="K54" s="134"/>
      <c r="L54" s="134"/>
      <c r="M54" s="134"/>
      <c r="N54" s="400" t="s">
        <v>568</v>
      </c>
      <c r="O54" s="82">
        <f>O60+O64</f>
        <v>2855</v>
      </c>
      <c r="P54" s="479"/>
      <c r="Q54" s="474"/>
    </row>
    <row r="55" spans="2:17" ht="15.6" x14ac:dyDescent="0.3">
      <c r="B55" s="548"/>
      <c r="C55" s="474"/>
      <c r="D55" s="401"/>
      <c r="E55" s="401"/>
      <c r="F55" s="401"/>
      <c r="G55" s="401"/>
      <c r="H55" s="474"/>
      <c r="I55" s="134"/>
      <c r="J55" s="134"/>
      <c r="K55" s="134"/>
      <c r="L55" s="134"/>
      <c r="M55" s="134"/>
      <c r="N55" s="401"/>
      <c r="O55" s="181"/>
      <c r="P55" s="479"/>
      <c r="Q55" s="474"/>
    </row>
    <row r="56" spans="2:17" ht="31.5" customHeight="1" x14ac:dyDescent="0.3">
      <c r="B56" s="548"/>
      <c r="C56" s="474"/>
      <c r="D56" s="401"/>
      <c r="E56" s="401"/>
      <c r="F56" s="401"/>
      <c r="G56" s="401"/>
      <c r="H56" s="474"/>
      <c r="I56" s="134"/>
      <c r="J56" s="134"/>
      <c r="K56" s="134"/>
      <c r="L56" s="134"/>
      <c r="M56" s="134"/>
      <c r="N56" s="402"/>
      <c r="O56" s="10" t="s">
        <v>23</v>
      </c>
      <c r="P56" s="479"/>
      <c r="Q56" s="474"/>
    </row>
    <row r="57" spans="2:17" ht="15.6" x14ac:dyDescent="0.3">
      <c r="B57" s="548"/>
      <c r="C57" s="474"/>
      <c r="D57" s="401"/>
      <c r="E57" s="401"/>
      <c r="F57" s="401"/>
      <c r="G57" s="401"/>
      <c r="H57" s="474"/>
      <c r="I57" s="134"/>
      <c r="J57" s="134"/>
      <c r="K57" s="134"/>
      <c r="L57" s="134"/>
      <c r="M57" s="134"/>
      <c r="N57" s="400" t="s">
        <v>569</v>
      </c>
      <c r="O57" s="11">
        <f>O62+O65</f>
        <v>2</v>
      </c>
      <c r="P57" s="479"/>
      <c r="Q57" s="474"/>
    </row>
    <row r="58" spans="2:17" ht="15.6" x14ac:dyDescent="0.3">
      <c r="B58" s="548"/>
      <c r="C58" s="474"/>
      <c r="D58" s="401"/>
      <c r="E58" s="401"/>
      <c r="F58" s="401"/>
      <c r="G58" s="401"/>
      <c r="H58" s="474"/>
      <c r="I58" s="134"/>
      <c r="J58" s="134"/>
      <c r="K58" s="134"/>
      <c r="L58" s="134"/>
      <c r="M58" s="134"/>
      <c r="N58" s="402"/>
      <c r="O58" s="10" t="s">
        <v>23</v>
      </c>
      <c r="P58" s="479"/>
      <c r="Q58" s="474"/>
    </row>
    <row r="59" spans="2:17" ht="46.8" outlineLevel="1" x14ac:dyDescent="0.3">
      <c r="B59" s="400" t="s">
        <v>570</v>
      </c>
      <c r="C59" s="502"/>
      <c r="D59" s="400" t="s">
        <v>284</v>
      </c>
      <c r="E59" s="473"/>
      <c r="F59" s="520"/>
      <c r="G59" s="400" t="s">
        <v>260</v>
      </c>
      <c r="H59" s="502"/>
      <c r="I59" s="470">
        <f>SUM(J59:M62)</f>
        <v>707938.22</v>
      </c>
      <c r="J59" s="470">
        <v>0</v>
      </c>
      <c r="K59" s="470">
        <v>0</v>
      </c>
      <c r="L59" s="462">
        <v>601747.48</v>
      </c>
      <c r="M59" s="470">
        <v>106190.74</v>
      </c>
      <c r="N59" s="26" t="s">
        <v>567</v>
      </c>
      <c r="O59" s="37">
        <v>600000</v>
      </c>
      <c r="P59" s="473" t="s">
        <v>359</v>
      </c>
      <c r="Q59" s="473" t="s">
        <v>344</v>
      </c>
    </row>
    <row r="60" spans="2:17" ht="18" customHeight="1" outlineLevel="1" x14ac:dyDescent="0.3">
      <c r="B60" s="401"/>
      <c r="C60" s="503"/>
      <c r="D60" s="401"/>
      <c r="E60" s="474"/>
      <c r="F60" s="521"/>
      <c r="G60" s="401"/>
      <c r="H60" s="503"/>
      <c r="I60" s="471"/>
      <c r="J60" s="471"/>
      <c r="K60" s="471"/>
      <c r="L60" s="457"/>
      <c r="M60" s="471"/>
      <c r="N60" s="400" t="s">
        <v>568</v>
      </c>
      <c r="O60" s="182">
        <v>455</v>
      </c>
      <c r="P60" s="474"/>
      <c r="Q60" s="474"/>
    </row>
    <row r="61" spans="2:17" ht="33" customHeight="1" outlineLevel="1" x14ac:dyDescent="0.3">
      <c r="B61" s="401"/>
      <c r="C61" s="503"/>
      <c r="D61" s="401"/>
      <c r="E61" s="474"/>
      <c r="F61" s="521"/>
      <c r="G61" s="401"/>
      <c r="H61" s="503"/>
      <c r="I61" s="471"/>
      <c r="J61" s="471"/>
      <c r="K61" s="471"/>
      <c r="L61" s="457"/>
      <c r="M61" s="471"/>
      <c r="N61" s="402"/>
      <c r="O61" s="146"/>
      <c r="P61" s="474"/>
      <c r="Q61" s="474"/>
    </row>
    <row r="62" spans="2:17" ht="31.2" outlineLevel="1" x14ac:dyDescent="0.3">
      <c r="B62" s="401"/>
      <c r="C62" s="503"/>
      <c r="D62" s="401"/>
      <c r="E62" s="474"/>
      <c r="F62" s="521"/>
      <c r="G62" s="401"/>
      <c r="H62" s="503"/>
      <c r="I62" s="471"/>
      <c r="J62" s="471"/>
      <c r="K62" s="471"/>
      <c r="L62" s="457"/>
      <c r="M62" s="471"/>
      <c r="N62" s="26" t="s">
        <v>571</v>
      </c>
      <c r="O62" s="37">
        <v>1</v>
      </c>
      <c r="P62" s="474"/>
      <c r="Q62" s="474"/>
    </row>
    <row r="63" spans="2:17" ht="53.25" customHeight="1" outlineLevel="1" x14ac:dyDescent="0.3">
      <c r="B63" s="400" t="s">
        <v>685</v>
      </c>
      <c r="C63" s="502"/>
      <c r="D63" s="400" t="s">
        <v>572</v>
      </c>
      <c r="E63" s="400" t="s">
        <v>405</v>
      </c>
      <c r="F63" s="520"/>
      <c r="G63" s="400" t="s">
        <v>260</v>
      </c>
      <c r="H63" s="502"/>
      <c r="I63" s="470">
        <f>SUM(J63:M65)</f>
        <v>4294123.32</v>
      </c>
      <c r="J63" s="470">
        <v>0</v>
      </c>
      <c r="K63" s="470">
        <v>0</v>
      </c>
      <c r="L63" s="470">
        <v>3650004.81</v>
      </c>
      <c r="M63" s="470">
        <v>644118.51</v>
      </c>
      <c r="N63" s="26" t="s">
        <v>567</v>
      </c>
      <c r="O63" s="58">
        <v>3844975.03</v>
      </c>
      <c r="P63" s="473" t="s">
        <v>354</v>
      </c>
      <c r="Q63" s="473" t="s">
        <v>517</v>
      </c>
    </row>
    <row r="64" spans="2:17" ht="74.400000000000006" customHeight="1" outlineLevel="1" x14ac:dyDescent="0.3">
      <c r="B64" s="401"/>
      <c r="C64" s="503"/>
      <c r="D64" s="401"/>
      <c r="E64" s="401"/>
      <c r="F64" s="521"/>
      <c r="G64" s="401"/>
      <c r="H64" s="503"/>
      <c r="I64" s="471"/>
      <c r="J64" s="471"/>
      <c r="K64" s="471"/>
      <c r="L64" s="471"/>
      <c r="M64" s="471"/>
      <c r="N64" s="26" t="s">
        <v>568</v>
      </c>
      <c r="O64" s="37">
        <v>2400</v>
      </c>
      <c r="P64" s="474"/>
      <c r="Q64" s="474"/>
    </row>
    <row r="65" spans="2:17" ht="53.25" customHeight="1" outlineLevel="1" x14ac:dyDescent="0.3">
      <c r="B65" s="401"/>
      <c r="C65" s="503"/>
      <c r="D65" s="401"/>
      <c r="E65" s="401"/>
      <c r="F65" s="521"/>
      <c r="G65" s="401"/>
      <c r="H65" s="503"/>
      <c r="I65" s="471"/>
      <c r="J65" s="471"/>
      <c r="K65" s="471"/>
      <c r="L65" s="471"/>
      <c r="M65" s="471"/>
      <c r="N65" s="26" t="s">
        <v>571</v>
      </c>
      <c r="O65" s="24">
        <v>1</v>
      </c>
      <c r="P65" s="474"/>
      <c r="Q65" s="474"/>
    </row>
    <row r="66" spans="2:17" ht="15.6" x14ac:dyDescent="0.3">
      <c r="B66" s="547" t="s">
        <v>700</v>
      </c>
      <c r="C66" s="502"/>
      <c r="D66" s="400"/>
      <c r="E66" s="400"/>
      <c r="F66" s="502"/>
      <c r="G66" s="400" t="s">
        <v>260</v>
      </c>
      <c r="H66" s="502"/>
      <c r="I66" s="133">
        <f>I72+I76+I78</f>
        <v>890535.98</v>
      </c>
      <c r="J66" s="133">
        <f t="shared" ref="J66:K66" si="0">SUM(J72:J79)</f>
        <v>0</v>
      </c>
      <c r="K66" s="133">
        <f t="shared" si="0"/>
        <v>0</v>
      </c>
      <c r="L66" s="133">
        <f>L72+L76+L78</f>
        <v>756955.58000000007</v>
      </c>
      <c r="M66" s="133">
        <f>M72+M76+M78</f>
        <v>133580.4</v>
      </c>
      <c r="N66" s="400" t="s">
        <v>574</v>
      </c>
      <c r="O66" s="58">
        <f>O72+O76+O78</f>
        <v>10.95</v>
      </c>
      <c r="P66" s="729"/>
      <c r="Q66" s="473"/>
    </row>
    <row r="67" spans="2:17" ht="15.6" x14ac:dyDescent="0.3">
      <c r="B67" s="548"/>
      <c r="C67" s="503"/>
      <c r="D67" s="401"/>
      <c r="E67" s="401"/>
      <c r="F67" s="503"/>
      <c r="G67" s="401"/>
      <c r="H67" s="503"/>
      <c r="I67" s="190"/>
      <c r="J67" s="190"/>
      <c r="K67" s="190"/>
      <c r="L67" s="190"/>
      <c r="M67" s="190"/>
      <c r="N67" s="401"/>
      <c r="O67" s="190"/>
      <c r="P67" s="730"/>
      <c r="Q67" s="474"/>
    </row>
    <row r="68" spans="2:17" ht="32.4" customHeight="1" x14ac:dyDescent="0.3">
      <c r="B68" s="548"/>
      <c r="C68" s="503"/>
      <c r="D68" s="401"/>
      <c r="E68" s="401"/>
      <c r="F68" s="503"/>
      <c r="G68" s="401"/>
      <c r="H68" s="503"/>
      <c r="I68" s="190"/>
      <c r="J68" s="190"/>
      <c r="K68" s="190"/>
      <c r="L68" s="190"/>
      <c r="M68" s="190"/>
      <c r="N68" s="402"/>
      <c r="O68" s="10" t="s">
        <v>23</v>
      </c>
      <c r="P68" s="730"/>
      <c r="Q68" s="474"/>
    </row>
    <row r="69" spans="2:17" ht="15.6" x14ac:dyDescent="0.3">
      <c r="B69" s="548"/>
      <c r="C69" s="503"/>
      <c r="D69" s="401"/>
      <c r="E69" s="401"/>
      <c r="F69" s="503"/>
      <c r="G69" s="401"/>
      <c r="H69" s="503"/>
      <c r="I69" s="134"/>
      <c r="J69" s="134"/>
      <c r="K69" s="134"/>
      <c r="L69" s="134"/>
      <c r="M69" s="134"/>
      <c r="N69" s="400" t="s">
        <v>575</v>
      </c>
      <c r="O69" s="37">
        <f>O74+O77+O79</f>
        <v>41706</v>
      </c>
      <c r="P69" s="730"/>
      <c r="Q69" s="474"/>
    </row>
    <row r="70" spans="2:17" ht="15.6" x14ac:dyDescent="0.3">
      <c r="B70" s="548"/>
      <c r="C70" s="503"/>
      <c r="D70" s="401"/>
      <c r="E70" s="401"/>
      <c r="F70" s="503"/>
      <c r="G70" s="401"/>
      <c r="H70" s="503"/>
      <c r="I70" s="134"/>
      <c r="J70" s="134"/>
      <c r="K70" s="134"/>
      <c r="L70" s="134"/>
      <c r="M70" s="134"/>
      <c r="N70" s="401"/>
      <c r="O70" s="221"/>
      <c r="P70" s="730"/>
      <c r="Q70" s="474"/>
    </row>
    <row r="71" spans="2:17" ht="31.5" customHeight="1" x14ac:dyDescent="0.3">
      <c r="B71" s="548"/>
      <c r="C71" s="503"/>
      <c r="D71" s="401"/>
      <c r="E71" s="401"/>
      <c r="F71" s="503"/>
      <c r="G71" s="401"/>
      <c r="H71" s="503"/>
      <c r="I71" s="134"/>
      <c r="J71" s="134"/>
      <c r="K71" s="134"/>
      <c r="L71" s="134"/>
      <c r="M71" s="134"/>
      <c r="N71" s="402"/>
      <c r="O71" s="10" t="s">
        <v>23</v>
      </c>
      <c r="P71" s="730"/>
      <c r="Q71" s="474"/>
    </row>
    <row r="72" spans="2:17" ht="15.6" customHeight="1" outlineLevel="1" x14ac:dyDescent="0.3">
      <c r="B72" s="400" t="s">
        <v>576</v>
      </c>
      <c r="C72" s="502"/>
      <c r="D72" s="400" t="s">
        <v>270</v>
      </c>
      <c r="E72" s="400"/>
      <c r="F72" s="502"/>
      <c r="G72" s="400" t="s">
        <v>260</v>
      </c>
      <c r="H72" s="502"/>
      <c r="I72" s="58">
        <f>SUM(J72:M72)</f>
        <v>380946.92</v>
      </c>
      <c r="J72" s="133">
        <v>0</v>
      </c>
      <c r="K72" s="133">
        <v>0</v>
      </c>
      <c r="L72" s="58">
        <v>323804.88</v>
      </c>
      <c r="M72" s="58">
        <v>57142.04</v>
      </c>
      <c r="N72" s="400" t="s">
        <v>574</v>
      </c>
      <c r="O72" s="272">
        <v>4.5</v>
      </c>
      <c r="P72" s="473" t="s">
        <v>634</v>
      </c>
      <c r="Q72" s="473" t="s">
        <v>633</v>
      </c>
    </row>
    <row r="73" spans="2:17" ht="49.2" customHeight="1" outlineLevel="1" x14ac:dyDescent="0.3">
      <c r="B73" s="401"/>
      <c r="C73" s="503"/>
      <c r="D73" s="401"/>
      <c r="E73" s="401"/>
      <c r="F73" s="503"/>
      <c r="G73" s="401"/>
      <c r="H73" s="503"/>
      <c r="I73" s="190"/>
      <c r="J73" s="134"/>
      <c r="K73" s="134"/>
      <c r="L73" s="190"/>
      <c r="M73" s="190"/>
      <c r="N73" s="402"/>
      <c r="O73" s="221"/>
      <c r="P73" s="474"/>
      <c r="Q73" s="474"/>
    </row>
    <row r="74" spans="2:17" ht="15.6" customHeight="1" outlineLevel="1" x14ac:dyDescent="0.3">
      <c r="B74" s="401"/>
      <c r="C74" s="503"/>
      <c r="D74" s="401"/>
      <c r="E74" s="401"/>
      <c r="F74" s="503"/>
      <c r="G74" s="401"/>
      <c r="H74" s="503"/>
      <c r="I74" s="134"/>
      <c r="J74" s="134"/>
      <c r="K74" s="134"/>
      <c r="L74" s="134"/>
      <c r="M74" s="134"/>
      <c r="N74" s="400" t="s">
        <v>575</v>
      </c>
      <c r="O74" s="37">
        <v>11850</v>
      </c>
      <c r="P74" s="733"/>
      <c r="Q74" s="733"/>
    </row>
    <row r="75" spans="2:17" ht="36" customHeight="1" outlineLevel="1" x14ac:dyDescent="0.3">
      <c r="B75" s="402"/>
      <c r="C75" s="148"/>
      <c r="D75" s="402"/>
      <c r="E75" s="402"/>
      <c r="F75" s="148"/>
      <c r="G75" s="402"/>
      <c r="H75" s="148"/>
      <c r="I75" s="134"/>
      <c r="J75" s="134"/>
      <c r="K75" s="134"/>
      <c r="L75" s="134"/>
      <c r="M75" s="134"/>
      <c r="N75" s="402"/>
      <c r="O75" s="221"/>
      <c r="P75" s="734"/>
      <c r="Q75" s="734"/>
    </row>
    <row r="76" spans="2:17" ht="62.4" outlineLevel="1" x14ac:dyDescent="0.3">
      <c r="B76" s="400" t="s">
        <v>577</v>
      </c>
      <c r="C76" s="502"/>
      <c r="D76" s="400" t="s">
        <v>284</v>
      </c>
      <c r="E76" s="473"/>
      <c r="F76" s="502"/>
      <c r="G76" s="400" t="s">
        <v>260</v>
      </c>
      <c r="H76" s="502"/>
      <c r="I76" s="462">
        <f>SUM(J76:M77)</f>
        <v>209589.06</v>
      </c>
      <c r="J76" s="462">
        <v>0</v>
      </c>
      <c r="K76" s="462">
        <v>0</v>
      </c>
      <c r="L76" s="462">
        <v>178150.7</v>
      </c>
      <c r="M76" s="462">
        <v>31438.36</v>
      </c>
      <c r="N76" s="29" t="s">
        <v>574</v>
      </c>
      <c r="O76" s="41">
        <v>3</v>
      </c>
      <c r="P76" s="473" t="s">
        <v>359</v>
      </c>
      <c r="Q76" s="473" t="s">
        <v>344</v>
      </c>
    </row>
    <row r="77" spans="2:17" ht="46.8" outlineLevel="1" x14ac:dyDescent="0.3">
      <c r="B77" s="401"/>
      <c r="C77" s="503"/>
      <c r="D77" s="401"/>
      <c r="E77" s="474"/>
      <c r="F77" s="503"/>
      <c r="G77" s="401"/>
      <c r="H77" s="503"/>
      <c r="I77" s="457"/>
      <c r="J77" s="457"/>
      <c r="K77" s="457"/>
      <c r="L77" s="458"/>
      <c r="M77" s="457"/>
      <c r="N77" s="26" t="s">
        <v>575</v>
      </c>
      <c r="O77" s="37">
        <v>25000</v>
      </c>
      <c r="P77" s="474"/>
      <c r="Q77" s="474"/>
    </row>
    <row r="78" spans="2:17" ht="62.4" outlineLevel="1" x14ac:dyDescent="0.3">
      <c r="B78" s="400" t="s">
        <v>578</v>
      </c>
      <c r="C78" s="502"/>
      <c r="D78" s="400" t="s">
        <v>296</v>
      </c>
      <c r="E78" s="473"/>
      <c r="F78" s="502"/>
      <c r="G78" s="400" t="s">
        <v>260</v>
      </c>
      <c r="H78" s="502"/>
      <c r="I78" s="462">
        <f>SUM(J78:M79)</f>
        <v>300000</v>
      </c>
      <c r="J78" s="462">
        <v>0</v>
      </c>
      <c r="K78" s="462">
        <v>0</v>
      </c>
      <c r="L78" s="462">
        <v>255000</v>
      </c>
      <c r="M78" s="462">
        <v>45000</v>
      </c>
      <c r="N78" s="29" t="s">
        <v>574</v>
      </c>
      <c r="O78" s="59">
        <v>3.45</v>
      </c>
      <c r="P78" s="473" t="s">
        <v>359</v>
      </c>
      <c r="Q78" s="473" t="s">
        <v>318</v>
      </c>
    </row>
    <row r="79" spans="2:17" ht="46.8" outlineLevel="1" x14ac:dyDescent="0.3">
      <c r="B79" s="401"/>
      <c r="C79" s="503"/>
      <c r="D79" s="401"/>
      <c r="E79" s="474"/>
      <c r="F79" s="503"/>
      <c r="G79" s="401"/>
      <c r="H79" s="503"/>
      <c r="I79" s="457"/>
      <c r="J79" s="457"/>
      <c r="K79" s="457"/>
      <c r="L79" s="457"/>
      <c r="M79" s="457"/>
      <c r="N79" s="26" t="s">
        <v>575</v>
      </c>
      <c r="O79" s="37">
        <v>4856</v>
      </c>
      <c r="P79" s="474"/>
      <c r="Q79" s="474"/>
    </row>
    <row r="80" spans="2:17" ht="15.6" x14ac:dyDescent="0.3">
      <c r="B80" s="547" t="s">
        <v>701</v>
      </c>
      <c r="C80" s="502"/>
      <c r="D80" s="400"/>
      <c r="E80" s="400"/>
      <c r="F80" s="502"/>
      <c r="G80" s="400" t="s">
        <v>260</v>
      </c>
      <c r="H80" s="502"/>
      <c r="I80" s="462">
        <f>I84</f>
        <v>105880</v>
      </c>
      <c r="J80" s="462">
        <f t="shared" ref="J80:M80" si="1">J84</f>
        <v>0</v>
      </c>
      <c r="K80" s="462">
        <f t="shared" si="1"/>
        <v>0</v>
      </c>
      <c r="L80" s="462">
        <f t="shared" si="1"/>
        <v>89998</v>
      </c>
      <c r="M80" s="462">
        <f t="shared" si="1"/>
        <v>15882</v>
      </c>
      <c r="N80" s="400" t="s">
        <v>579</v>
      </c>
      <c r="O80" s="58">
        <f>O84</f>
        <v>0.15</v>
      </c>
      <c r="P80" s="729"/>
      <c r="Q80" s="473"/>
    </row>
    <row r="81" spans="2:17" ht="35.25" customHeight="1" x14ac:dyDescent="0.3">
      <c r="B81" s="548"/>
      <c r="C81" s="503"/>
      <c r="D81" s="401"/>
      <c r="E81" s="401"/>
      <c r="F81" s="503"/>
      <c r="G81" s="401"/>
      <c r="H81" s="503"/>
      <c r="I81" s="457"/>
      <c r="J81" s="457"/>
      <c r="K81" s="457"/>
      <c r="L81" s="457"/>
      <c r="M81" s="457"/>
      <c r="N81" s="402"/>
      <c r="O81" s="10" t="s">
        <v>23</v>
      </c>
      <c r="P81" s="730"/>
      <c r="Q81" s="474"/>
    </row>
    <row r="82" spans="2:17" ht="15.6" x14ac:dyDescent="0.3">
      <c r="B82" s="548"/>
      <c r="C82" s="503"/>
      <c r="D82" s="401"/>
      <c r="E82" s="401"/>
      <c r="F82" s="503"/>
      <c r="G82" s="401"/>
      <c r="H82" s="503"/>
      <c r="I82" s="457"/>
      <c r="J82" s="457"/>
      <c r="K82" s="457"/>
      <c r="L82" s="457"/>
      <c r="M82" s="457"/>
      <c r="N82" s="400" t="s">
        <v>580</v>
      </c>
      <c r="O82" s="64">
        <f>O85</f>
        <v>0.15</v>
      </c>
      <c r="P82" s="730"/>
      <c r="Q82" s="474"/>
    </row>
    <row r="83" spans="2:17" ht="47.25" customHeight="1" x14ac:dyDescent="0.3">
      <c r="B83" s="548"/>
      <c r="C83" s="503"/>
      <c r="D83" s="401"/>
      <c r="E83" s="401"/>
      <c r="F83" s="503"/>
      <c r="G83" s="401"/>
      <c r="H83" s="503"/>
      <c r="I83" s="457"/>
      <c r="J83" s="457"/>
      <c r="K83" s="457"/>
      <c r="L83" s="457"/>
      <c r="M83" s="457"/>
      <c r="N83" s="402"/>
      <c r="O83" s="10" t="s">
        <v>23</v>
      </c>
      <c r="P83" s="730"/>
      <c r="Q83" s="474"/>
    </row>
    <row r="84" spans="2:17" ht="46.8" outlineLevel="1" x14ac:dyDescent="0.3">
      <c r="B84" s="400" t="s">
        <v>581</v>
      </c>
      <c r="C84" s="502"/>
      <c r="D84" s="400" t="s">
        <v>270</v>
      </c>
      <c r="E84" s="473"/>
      <c r="F84" s="520"/>
      <c r="G84" s="400" t="s">
        <v>260</v>
      </c>
      <c r="H84" s="502"/>
      <c r="I84" s="470">
        <f>SUM(J84:M85)</f>
        <v>105880</v>
      </c>
      <c r="J84" s="470">
        <v>0</v>
      </c>
      <c r="K84" s="470">
        <v>0</v>
      </c>
      <c r="L84" s="470">
        <v>89998</v>
      </c>
      <c r="M84" s="470">
        <v>15882</v>
      </c>
      <c r="N84" s="26" t="s">
        <v>579</v>
      </c>
      <c r="O84" s="58">
        <v>0.15</v>
      </c>
      <c r="P84" s="473" t="s">
        <v>354</v>
      </c>
      <c r="Q84" s="473" t="s">
        <v>342</v>
      </c>
    </row>
    <row r="85" spans="2:17" ht="62.4" outlineLevel="1" x14ac:dyDescent="0.3">
      <c r="B85" s="401"/>
      <c r="C85" s="503"/>
      <c r="D85" s="401"/>
      <c r="E85" s="474"/>
      <c r="F85" s="521"/>
      <c r="G85" s="401"/>
      <c r="H85" s="503"/>
      <c r="I85" s="471"/>
      <c r="J85" s="471"/>
      <c r="K85" s="471"/>
      <c r="L85" s="471"/>
      <c r="M85" s="471"/>
      <c r="N85" s="26" t="s">
        <v>580</v>
      </c>
      <c r="O85" s="58">
        <v>0.15</v>
      </c>
      <c r="P85" s="474"/>
      <c r="Q85" s="474"/>
    </row>
    <row r="86" spans="2:17" ht="15.6" x14ac:dyDescent="0.3">
      <c r="B86" s="554" t="s">
        <v>105</v>
      </c>
      <c r="C86" s="764"/>
      <c r="D86" s="764"/>
      <c r="E86" s="764"/>
      <c r="F86" s="764"/>
      <c r="G86" s="764"/>
      <c r="H86" s="765"/>
      <c r="I86" s="175">
        <f>I52+I66+I80</f>
        <v>5998477.5199999996</v>
      </c>
      <c r="J86" s="175">
        <f t="shared" ref="J86:K86" si="2">J52+J66+J80</f>
        <v>0</v>
      </c>
      <c r="K86" s="175">
        <f t="shared" si="2"/>
        <v>0</v>
      </c>
      <c r="L86" s="175">
        <f>L52+L66+L80</f>
        <v>5098705.87</v>
      </c>
      <c r="M86" s="175">
        <f>M52+M66+M80</f>
        <v>899771.65</v>
      </c>
      <c r="N86" s="561"/>
      <c r="O86" s="562"/>
      <c r="P86" s="562"/>
      <c r="Q86" s="563"/>
    </row>
    <row r="87" spans="2:17" ht="15.6" x14ac:dyDescent="0.3">
      <c r="B87" s="766"/>
      <c r="C87" s="767"/>
      <c r="D87" s="767"/>
      <c r="E87" s="767"/>
      <c r="F87" s="767"/>
      <c r="G87" s="767"/>
      <c r="H87" s="768"/>
      <c r="I87" s="218"/>
      <c r="J87" s="176"/>
      <c r="K87" s="176"/>
      <c r="L87" s="218"/>
      <c r="M87" s="218"/>
      <c r="N87" s="564"/>
      <c r="O87" s="565"/>
      <c r="P87" s="565"/>
      <c r="Q87" s="566"/>
    </row>
    <row r="88" spans="2:17" ht="15.6" x14ac:dyDescent="0.3">
      <c r="B88" s="53" t="s">
        <v>654</v>
      </c>
    </row>
    <row r="89" spans="2:17" ht="48" customHeight="1" x14ac:dyDescent="0.3">
      <c r="B89" s="571" t="s">
        <v>733</v>
      </c>
      <c r="C89" s="571"/>
      <c r="D89" s="571"/>
      <c r="E89" s="571"/>
      <c r="F89" s="571"/>
      <c r="G89" s="571"/>
      <c r="H89" s="571"/>
      <c r="I89" s="571"/>
      <c r="J89" s="571"/>
      <c r="K89" s="571"/>
      <c r="L89" s="571"/>
      <c r="M89" s="571"/>
      <c r="N89" s="571"/>
      <c r="O89" s="571"/>
      <c r="P89" s="571"/>
      <c r="Q89" s="571"/>
    </row>
    <row r="91" spans="2:17" ht="15.6" x14ac:dyDescent="0.3">
      <c r="B91" s="513" t="s">
        <v>106</v>
      </c>
      <c r="C91" s="513"/>
      <c r="D91" s="513"/>
      <c r="E91" s="513"/>
    </row>
    <row r="92" spans="2:17" ht="35.4" customHeight="1" x14ac:dyDescent="0.3">
      <c r="B92" s="9" t="s">
        <v>3</v>
      </c>
      <c r="C92" s="413" t="s">
        <v>107</v>
      </c>
      <c r="D92" s="413"/>
      <c r="E92" s="413"/>
      <c r="F92" s="447" t="s">
        <v>108</v>
      </c>
      <c r="G92" s="447"/>
      <c r="H92" s="447"/>
      <c r="I92" s="447"/>
      <c r="J92" s="413" t="s">
        <v>109</v>
      </c>
      <c r="K92" s="447"/>
      <c r="L92" s="447"/>
      <c r="M92" s="447"/>
    </row>
    <row r="93" spans="2:17" ht="15.6" x14ac:dyDescent="0.3">
      <c r="B93" s="4">
        <v>1</v>
      </c>
      <c r="C93" s="483">
        <v>2</v>
      </c>
      <c r="D93" s="483"/>
      <c r="E93" s="483"/>
      <c r="F93" s="483">
        <v>3</v>
      </c>
      <c r="G93" s="483"/>
      <c r="H93" s="483"/>
      <c r="I93" s="483"/>
      <c r="J93" s="483">
        <v>4</v>
      </c>
      <c r="K93" s="483"/>
      <c r="L93" s="483"/>
      <c r="M93" s="483"/>
    </row>
    <row r="94" spans="2:17" ht="33" customHeight="1" x14ac:dyDescent="0.3">
      <c r="B94" s="8"/>
      <c r="C94" s="720" t="s">
        <v>302</v>
      </c>
      <c r="D94" s="720"/>
      <c r="E94" s="720"/>
      <c r="F94" s="550"/>
      <c r="G94" s="550"/>
      <c r="H94" s="550"/>
      <c r="I94" s="550"/>
      <c r="J94" s="550"/>
      <c r="K94" s="550"/>
      <c r="L94" s="550"/>
      <c r="M94" s="550"/>
    </row>
    <row r="96" spans="2:17" ht="15.6" x14ac:dyDescent="0.3">
      <c r="B96" s="513" t="s">
        <v>110</v>
      </c>
      <c r="C96" s="513"/>
      <c r="D96" s="513"/>
      <c r="E96" s="513"/>
      <c r="F96" s="513"/>
    </row>
    <row r="97" spans="2:13" ht="33.6" customHeight="1" x14ac:dyDescent="0.3">
      <c r="B97" s="9" t="s">
        <v>3</v>
      </c>
      <c r="C97" s="447" t="s">
        <v>111</v>
      </c>
      <c r="D97" s="447"/>
      <c r="E97" s="447"/>
      <c r="F97" s="447" t="s">
        <v>108</v>
      </c>
      <c r="G97" s="447"/>
      <c r="H97" s="447"/>
      <c r="I97" s="447"/>
      <c r="J97" s="413" t="s">
        <v>112</v>
      </c>
      <c r="K97" s="447"/>
      <c r="L97" s="447"/>
      <c r="M97" s="447"/>
    </row>
    <row r="98" spans="2:13" ht="15.6" x14ac:dyDescent="0.3">
      <c r="B98" s="4">
        <v>1</v>
      </c>
      <c r="C98" s="483">
        <v>2</v>
      </c>
      <c r="D98" s="483"/>
      <c r="E98" s="483"/>
      <c r="F98" s="483">
        <v>3</v>
      </c>
      <c r="G98" s="483"/>
      <c r="H98" s="483"/>
      <c r="I98" s="483"/>
      <c r="J98" s="483">
        <v>4</v>
      </c>
      <c r="K98" s="483"/>
      <c r="L98" s="483"/>
      <c r="M98" s="483"/>
    </row>
    <row r="99" spans="2:13" ht="48" customHeight="1" x14ac:dyDescent="0.3">
      <c r="B99" s="8"/>
      <c r="C99" s="720" t="s">
        <v>303</v>
      </c>
      <c r="D99" s="720"/>
      <c r="E99" s="720"/>
      <c r="F99" s="550"/>
      <c r="G99" s="550"/>
      <c r="H99" s="550"/>
      <c r="I99" s="550"/>
      <c r="J99" s="550"/>
      <c r="K99" s="550"/>
      <c r="L99" s="550"/>
      <c r="M99" s="550"/>
    </row>
    <row r="101" spans="2:13" ht="15.6" x14ac:dyDescent="0.3">
      <c r="B101" s="513" t="s">
        <v>113</v>
      </c>
      <c r="C101" s="513"/>
      <c r="D101" s="513"/>
    </row>
    <row r="102" spans="2:13" ht="38.4" customHeight="1" x14ac:dyDescent="0.3">
      <c r="B102" s="9" t="s">
        <v>3</v>
      </c>
      <c r="C102" s="413" t="s">
        <v>114</v>
      </c>
      <c r="D102" s="413"/>
      <c r="E102" s="413"/>
      <c r="F102" s="514" t="s">
        <v>115</v>
      </c>
      <c r="G102" s="515"/>
      <c r="H102" s="515"/>
      <c r="I102" s="515"/>
      <c r="J102" s="515"/>
      <c r="K102" s="515"/>
      <c r="L102" s="515"/>
      <c r="M102" s="516"/>
    </row>
    <row r="103" spans="2:13" ht="15.6" x14ac:dyDescent="0.3">
      <c r="B103" s="4">
        <v>1</v>
      </c>
      <c r="C103" s="483">
        <v>2</v>
      </c>
      <c r="D103" s="483"/>
      <c r="E103" s="483"/>
      <c r="F103" s="517">
        <v>3</v>
      </c>
      <c r="G103" s="518"/>
      <c r="H103" s="518"/>
      <c r="I103" s="518"/>
      <c r="J103" s="518"/>
      <c r="K103" s="518"/>
      <c r="L103" s="518"/>
      <c r="M103" s="519"/>
    </row>
    <row r="104" spans="2:13" ht="14.4" customHeight="1" x14ac:dyDescent="0.3">
      <c r="B104" s="25" t="s">
        <v>15</v>
      </c>
      <c r="C104" s="512"/>
      <c r="D104" s="512"/>
      <c r="E104" s="512"/>
      <c r="F104" s="509"/>
      <c r="G104" s="510"/>
      <c r="H104" s="510"/>
      <c r="I104" s="510"/>
      <c r="J104" s="510"/>
      <c r="K104" s="510"/>
      <c r="L104" s="510"/>
      <c r="M104" s="511"/>
    </row>
    <row r="106" spans="2:13" ht="15.6" x14ac:dyDescent="0.3">
      <c r="B106" s="513" t="s">
        <v>116</v>
      </c>
      <c r="C106" s="513"/>
      <c r="D106" s="513"/>
      <c r="E106" s="513"/>
      <c r="F106" s="513"/>
      <c r="G106" s="513"/>
    </row>
    <row r="107" spans="2:13" ht="15.6" customHeight="1" x14ac:dyDescent="0.3">
      <c r="B107" s="9" t="s">
        <v>3</v>
      </c>
      <c r="C107" s="514" t="s">
        <v>117</v>
      </c>
      <c r="D107" s="515"/>
      <c r="E107" s="515"/>
      <c r="F107" s="515"/>
      <c r="G107" s="515"/>
      <c r="H107" s="515"/>
      <c r="I107" s="515"/>
      <c r="J107" s="515"/>
      <c r="K107" s="515"/>
      <c r="L107" s="515"/>
      <c r="M107" s="516"/>
    </row>
    <row r="108" spans="2:13" ht="15.6" x14ac:dyDescent="0.3">
      <c r="B108" s="4">
        <v>1</v>
      </c>
      <c r="C108" s="517">
        <v>2</v>
      </c>
      <c r="D108" s="518"/>
      <c r="E108" s="518"/>
      <c r="F108" s="518"/>
      <c r="G108" s="518"/>
      <c r="H108" s="518"/>
      <c r="I108" s="518"/>
      <c r="J108" s="518"/>
      <c r="K108" s="518"/>
      <c r="L108" s="518"/>
      <c r="M108" s="519"/>
    </row>
    <row r="109" spans="2:13" ht="15.6" x14ac:dyDescent="0.3">
      <c r="B109" s="8"/>
      <c r="C109" s="459" t="s">
        <v>304</v>
      </c>
      <c r="D109" s="460"/>
      <c r="E109" s="460"/>
      <c r="F109" s="460"/>
      <c r="G109" s="460"/>
      <c r="H109" s="460"/>
      <c r="I109" s="460"/>
      <c r="J109" s="460"/>
      <c r="K109" s="460"/>
      <c r="L109" s="460"/>
      <c r="M109" s="461"/>
    </row>
  </sheetData>
  <mergeCells count="261">
    <mergeCell ref="C108:M108"/>
    <mergeCell ref="C109:M109"/>
    <mergeCell ref="C103:E103"/>
    <mergeCell ref="F103:M103"/>
    <mergeCell ref="C104:E104"/>
    <mergeCell ref="F104:M104"/>
    <mergeCell ref="B106:G106"/>
    <mergeCell ref="C107:M107"/>
    <mergeCell ref="C99:E99"/>
    <mergeCell ref="F99:I99"/>
    <mergeCell ref="J99:M99"/>
    <mergeCell ref="B101:D101"/>
    <mergeCell ref="C102:E102"/>
    <mergeCell ref="F102:M102"/>
    <mergeCell ref="B96:F96"/>
    <mergeCell ref="C97:E97"/>
    <mergeCell ref="F97:I97"/>
    <mergeCell ref="J97:M97"/>
    <mergeCell ref="C98:E98"/>
    <mergeCell ref="F98:I98"/>
    <mergeCell ref="J98:M98"/>
    <mergeCell ref="C93:E93"/>
    <mergeCell ref="F93:I93"/>
    <mergeCell ref="J93:M93"/>
    <mergeCell ref="C94:E94"/>
    <mergeCell ref="F94:I94"/>
    <mergeCell ref="J94:M94"/>
    <mergeCell ref="P78:P79"/>
    <mergeCell ref="Q78:Q79"/>
    <mergeCell ref="B91:E91"/>
    <mergeCell ref="C92:E92"/>
    <mergeCell ref="F92:I92"/>
    <mergeCell ref="J92:M92"/>
    <mergeCell ref="J84:J85"/>
    <mergeCell ref="K84:K85"/>
    <mergeCell ref="L84:L85"/>
    <mergeCell ref="M84:M85"/>
    <mergeCell ref="P84:P85"/>
    <mergeCell ref="B84:B85"/>
    <mergeCell ref="C84:C85"/>
    <mergeCell ref="D84:D85"/>
    <mergeCell ref="E84:E85"/>
    <mergeCell ref="F84:F85"/>
    <mergeCell ref="G84:G85"/>
    <mergeCell ref="H84:H85"/>
    <mergeCell ref="I84:I85"/>
    <mergeCell ref="B89:Q89"/>
    <mergeCell ref="B86:H87"/>
    <mergeCell ref="N86:Q87"/>
    <mergeCell ref="L76:L77"/>
    <mergeCell ref="M76:M77"/>
    <mergeCell ref="E78:E79"/>
    <mergeCell ref="F78:F79"/>
    <mergeCell ref="G78:G79"/>
    <mergeCell ref="Q80:Q83"/>
    <mergeCell ref="Q84:Q85"/>
    <mergeCell ref="B80:B83"/>
    <mergeCell ref="C80:C83"/>
    <mergeCell ref="D80:D83"/>
    <mergeCell ref="E80:E83"/>
    <mergeCell ref="F80:F83"/>
    <mergeCell ref="G80:G83"/>
    <mergeCell ref="H80:H83"/>
    <mergeCell ref="I80:I83"/>
    <mergeCell ref="H78:H79"/>
    <mergeCell ref="I78:I79"/>
    <mergeCell ref="N82:N83"/>
    <mergeCell ref="K80:K83"/>
    <mergeCell ref="L80:L83"/>
    <mergeCell ref="M80:M83"/>
    <mergeCell ref="N80:N81"/>
    <mergeCell ref="P80:P83"/>
    <mergeCell ref="J80:J83"/>
    <mergeCell ref="P76:P77"/>
    <mergeCell ref="Q76:Q77"/>
    <mergeCell ref="B78:B79"/>
    <mergeCell ref="C78:C79"/>
    <mergeCell ref="D78:D79"/>
    <mergeCell ref="H72:H74"/>
    <mergeCell ref="G72:G75"/>
    <mergeCell ref="E72:E75"/>
    <mergeCell ref="D72:D75"/>
    <mergeCell ref="B72:B75"/>
    <mergeCell ref="J78:J79"/>
    <mergeCell ref="K78:K79"/>
    <mergeCell ref="L78:L79"/>
    <mergeCell ref="M78:M79"/>
    <mergeCell ref="B76:B77"/>
    <mergeCell ref="C76:C77"/>
    <mergeCell ref="D76:D77"/>
    <mergeCell ref="E76:E77"/>
    <mergeCell ref="F76:F77"/>
    <mergeCell ref="G76:G77"/>
    <mergeCell ref="H76:H77"/>
    <mergeCell ref="I76:I77"/>
    <mergeCell ref="J76:J77"/>
    <mergeCell ref="K76:K77"/>
    <mergeCell ref="N66:N68"/>
    <mergeCell ref="P66:P71"/>
    <mergeCell ref="Q66:Q71"/>
    <mergeCell ref="N69:N71"/>
    <mergeCell ref="C72:C74"/>
    <mergeCell ref="F72:F74"/>
    <mergeCell ref="H66:H71"/>
    <mergeCell ref="B66:B71"/>
    <mergeCell ref="C66:C71"/>
    <mergeCell ref="D66:D71"/>
    <mergeCell ref="E66:E71"/>
    <mergeCell ref="F66:F71"/>
    <mergeCell ref="G66:G71"/>
    <mergeCell ref="N72:N73"/>
    <mergeCell ref="N74:N75"/>
    <mergeCell ref="Q72:Q73"/>
    <mergeCell ref="P72:P73"/>
    <mergeCell ref="Q74:Q75"/>
    <mergeCell ref="P74:P75"/>
    <mergeCell ref="J63:J65"/>
    <mergeCell ref="K63:K65"/>
    <mergeCell ref="L63:L65"/>
    <mergeCell ref="M63:M65"/>
    <mergeCell ref="P63:P65"/>
    <mergeCell ref="Q63:Q65"/>
    <mergeCell ref="P59:P62"/>
    <mergeCell ref="Q59:Q62"/>
    <mergeCell ref="B63:B65"/>
    <mergeCell ref="C63:C65"/>
    <mergeCell ref="D63:D65"/>
    <mergeCell ref="E63:E65"/>
    <mergeCell ref="F63:F65"/>
    <mergeCell ref="G63:G65"/>
    <mergeCell ref="H63:H65"/>
    <mergeCell ref="I63:I65"/>
    <mergeCell ref="H59:H62"/>
    <mergeCell ref="I59:I62"/>
    <mergeCell ref="J59:J62"/>
    <mergeCell ref="K59:K62"/>
    <mergeCell ref="L59:L62"/>
    <mergeCell ref="M59:M62"/>
    <mergeCell ref="B59:B62"/>
    <mergeCell ref="C59:C62"/>
    <mergeCell ref="D59:D62"/>
    <mergeCell ref="E59:E62"/>
    <mergeCell ref="F59:F62"/>
    <mergeCell ref="G59:G62"/>
    <mergeCell ref="N52:N53"/>
    <mergeCell ref="P52:P58"/>
    <mergeCell ref="N60:N61"/>
    <mergeCell ref="Q52:Q58"/>
    <mergeCell ref="N54:N56"/>
    <mergeCell ref="N57:N58"/>
    <mergeCell ref="B52:B58"/>
    <mergeCell ref="C52:C58"/>
    <mergeCell ref="D52:D58"/>
    <mergeCell ref="E52:E58"/>
    <mergeCell ref="F52:F58"/>
    <mergeCell ref="G52:G58"/>
    <mergeCell ref="H52:H58"/>
    <mergeCell ref="G48:G50"/>
    <mergeCell ref="H48:H50"/>
    <mergeCell ref="P48:P50"/>
    <mergeCell ref="Q48:Q50"/>
    <mergeCell ref="I49:I50"/>
    <mergeCell ref="J49:L49"/>
    <mergeCell ref="M49:M50"/>
    <mergeCell ref="N49:N50"/>
    <mergeCell ref="B43:E43"/>
    <mergeCell ref="F43:H43"/>
    <mergeCell ref="B44:E44"/>
    <mergeCell ref="F44:H44"/>
    <mergeCell ref="B47:H47"/>
    <mergeCell ref="B48:B50"/>
    <mergeCell ref="C48:C50"/>
    <mergeCell ref="D48:D50"/>
    <mergeCell ref="E48:E50"/>
    <mergeCell ref="F48:F50"/>
    <mergeCell ref="F45:H45"/>
    <mergeCell ref="B45:E45"/>
    <mergeCell ref="O49:O50"/>
    <mergeCell ref="I48:M48"/>
    <mergeCell ref="N48:O48"/>
    <mergeCell ref="B38:E38"/>
    <mergeCell ref="F38:H38"/>
    <mergeCell ref="B40:E40"/>
    <mergeCell ref="F40:H40"/>
    <mergeCell ref="B42:E42"/>
    <mergeCell ref="F42:H42"/>
    <mergeCell ref="B34:E34"/>
    <mergeCell ref="F34:H34"/>
    <mergeCell ref="B36:E36"/>
    <mergeCell ref="F36:H36"/>
    <mergeCell ref="B37:E37"/>
    <mergeCell ref="F37:H37"/>
    <mergeCell ref="B35:E35"/>
    <mergeCell ref="F35:H35"/>
    <mergeCell ref="F41:H41"/>
    <mergeCell ref="B41:E41"/>
    <mergeCell ref="F39:H39"/>
    <mergeCell ref="B39:E39"/>
    <mergeCell ref="B30:E30"/>
    <mergeCell ref="F30:H30"/>
    <mergeCell ref="B32:E32"/>
    <mergeCell ref="F32:H32"/>
    <mergeCell ref="B33:E33"/>
    <mergeCell ref="F33:H33"/>
    <mergeCell ref="B27:E27"/>
    <mergeCell ref="F27:H27"/>
    <mergeCell ref="B28:E28"/>
    <mergeCell ref="F28:H28"/>
    <mergeCell ref="B29:E29"/>
    <mergeCell ref="F29:H29"/>
    <mergeCell ref="F31:H31"/>
    <mergeCell ref="B31:E31"/>
    <mergeCell ref="B24:E24"/>
    <mergeCell ref="F24:H24"/>
    <mergeCell ref="B25:E25"/>
    <mergeCell ref="F25:H25"/>
    <mergeCell ref="B26:E26"/>
    <mergeCell ref="F26:H26"/>
    <mergeCell ref="B19:G19"/>
    <mergeCell ref="B20:E20"/>
    <mergeCell ref="F20:H20"/>
    <mergeCell ref="B21:E21"/>
    <mergeCell ref="F21:H21"/>
    <mergeCell ref="B22:E22"/>
    <mergeCell ref="F22:H22"/>
    <mergeCell ref="F23:H23"/>
    <mergeCell ref="B23:E23"/>
    <mergeCell ref="B15:B16"/>
    <mergeCell ref="C15:D16"/>
    <mergeCell ref="E15:G16"/>
    <mergeCell ref="H15:J15"/>
    <mergeCell ref="K15:M15"/>
    <mergeCell ref="H16:J16"/>
    <mergeCell ref="K16:M16"/>
    <mergeCell ref="B12:B14"/>
    <mergeCell ref="C12:D14"/>
    <mergeCell ref="E12:G14"/>
    <mergeCell ref="H12:J12"/>
    <mergeCell ref="K12:M12"/>
    <mergeCell ref="H14:J14"/>
    <mergeCell ref="K14:M14"/>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52:L58">
    <cfRule type="expression" dxfId="59" priority="10">
      <formula>$L$52&gt;$I$52*0.85</formula>
    </cfRule>
  </conditionalFormatting>
  <conditionalFormatting sqref="L59:L62">
    <cfRule type="expression" dxfId="58" priority="7">
      <formula>$L$59&gt;$I$59*0.85</formula>
    </cfRule>
  </conditionalFormatting>
  <conditionalFormatting sqref="L63:L65">
    <cfRule type="expression" dxfId="57" priority="6">
      <formula>$L$63&gt;$I$63*0.85</formula>
    </cfRule>
  </conditionalFormatting>
  <conditionalFormatting sqref="L66:L71">
    <cfRule type="expression" dxfId="56" priority="9">
      <formula>$L$66&gt;$I$66*0.85</formula>
    </cfRule>
  </conditionalFormatting>
  <conditionalFormatting sqref="L72">
    <cfRule type="expression" dxfId="55" priority="1">
      <formula>$L$72&gt;$I$72*0.85</formula>
    </cfRule>
  </conditionalFormatting>
  <conditionalFormatting sqref="L74:L75">
    <cfRule type="expression" dxfId="54" priority="5">
      <formula>$L$72&gt;$I$72*0.85</formula>
    </cfRule>
  </conditionalFormatting>
  <conditionalFormatting sqref="L76:L77">
    <cfRule type="expression" dxfId="53" priority="4">
      <formula>$L$76&gt;$I$76*0.85</formula>
    </cfRule>
  </conditionalFormatting>
  <conditionalFormatting sqref="L78:L79">
    <cfRule type="expression" dxfId="52" priority="3">
      <formula>$L$78&gt;$I$78*0.85</formula>
    </cfRule>
  </conditionalFormatting>
  <conditionalFormatting sqref="L80:L83">
    <cfRule type="expression" dxfId="51" priority="8">
      <formula>$L$80&gt;$I$80*0.85</formula>
    </cfRule>
  </conditionalFormatting>
  <conditionalFormatting sqref="L84:L85">
    <cfRule type="expression" dxfId="50" priority="2">
      <formula>$L$84&gt;$I$84*0.85</formula>
    </cfRule>
  </conditionalFormatting>
  <conditionalFormatting sqref="L86:L87">
    <cfRule type="expression" dxfId="49" priority="11">
      <formula>$L$86&gt;$I$86*0.85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V240"/>
  <sheetViews>
    <sheetView zoomScale="85" zoomScaleNormal="85" workbookViewId="0">
      <pane ySplit="4" topLeftCell="A7" activePane="bottomLeft" state="frozen"/>
      <selection pane="bottomLeft" activeCell="B4" sqref="B4:Q4"/>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4.44140625" customWidth="1"/>
    <col min="11" max="11" width="14.6640625" customWidth="1"/>
    <col min="12" max="12" width="16.109375" bestFit="1" customWidth="1"/>
    <col min="13" max="13" width="18.33203125" bestFit="1" customWidth="1"/>
    <col min="14" max="14" width="44.6640625" customWidth="1"/>
    <col min="15" max="15" width="14.5546875" customWidth="1"/>
    <col min="16" max="17" width="14.33203125" customWidth="1"/>
    <col min="19" max="19" width="19.6640625" customWidth="1"/>
    <col min="20" max="20" width="10.6640625" bestFit="1" customWidth="1"/>
    <col min="21" max="21" width="9.6640625" bestFit="1" customWidth="1"/>
    <col min="22" max="22" width="11.44140625" bestFit="1" customWidth="1"/>
  </cols>
  <sheetData>
    <row r="1" spans="2:17" ht="15.6" x14ac:dyDescent="0.3">
      <c r="B1" s="7"/>
      <c r="C1" s="7"/>
      <c r="D1" s="7"/>
      <c r="E1" s="7"/>
      <c r="F1" s="7"/>
      <c r="G1" s="7"/>
      <c r="H1" s="7"/>
      <c r="I1" s="7"/>
      <c r="J1" s="7"/>
      <c r="K1" s="7"/>
      <c r="L1" s="7"/>
      <c r="M1" s="7"/>
      <c r="N1" s="7"/>
      <c r="O1" s="7"/>
      <c r="P1" s="7"/>
      <c r="Q1" s="7"/>
    </row>
    <row r="2" spans="2:17" ht="15.6" x14ac:dyDescent="0.3">
      <c r="B2" s="715" t="s">
        <v>614</v>
      </c>
      <c r="C2" s="715"/>
      <c r="D2" s="715"/>
      <c r="E2" s="715"/>
      <c r="F2" s="715"/>
      <c r="G2" s="715"/>
      <c r="H2" s="715"/>
      <c r="I2" s="715"/>
      <c r="J2" s="715"/>
      <c r="K2" s="715"/>
      <c r="L2" s="715"/>
      <c r="M2" s="715"/>
      <c r="N2" s="715"/>
      <c r="O2" s="715"/>
      <c r="P2" s="715"/>
      <c r="Q2" s="715"/>
    </row>
    <row r="3" spans="2:17" ht="15.6" x14ac:dyDescent="0.3">
      <c r="B3" s="6"/>
      <c r="C3" s="6"/>
      <c r="D3" s="6"/>
      <c r="E3" s="6"/>
      <c r="F3" s="6"/>
      <c r="G3" s="6"/>
      <c r="H3" s="6"/>
      <c r="I3" s="6"/>
      <c r="J3" s="6"/>
      <c r="K3" s="6"/>
      <c r="L3" s="6"/>
      <c r="M3" s="6"/>
      <c r="N3" s="6"/>
      <c r="O3" s="6"/>
      <c r="P3" s="6"/>
      <c r="Q3" s="6"/>
    </row>
    <row r="4" spans="2:17" ht="15.6" x14ac:dyDescent="0.3">
      <c r="B4" s="715" t="s">
        <v>615</v>
      </c>
      <c r="C4" s="715"/>
      <c r="D4" s="715"/>
      <c r="E4" s="715"/>
      <c r="F4" s="715"/>
      <c r="G4" s="715"/>
      <c r="H4" s="715"/>
      <c r="I4" s="715"/>
      <c r="J4" s="715"/>
      <c r="K4" s="715"/>
      <c r="L4" s="715"/>
      <c r="M4" s="715"/>
      <c r="N4" s="715"/>
      <c r="O4" s="715"/>
      <c r="P4" s="715"/>
      <c r="Q4" s="715"/>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779">
        <v>1</v>
      </c>
      <c r="C10" s="537" t="s">
        <v>432</v>
      </c>
      <c r="D10" s="538"/>
      <c r="E10" s="528" t="s">
        <v>433</v>
      </c>
      <c r="F10" s="529"/>
      <c r="G10" s="530"/>
      <c r="H10" s="484">
        <v>0</v>
      </c>
      <c r="I10" s="485"/>
      <c r="J10" s="485"/>
      <c r="K10" s="484">
        <v>0</v>
      </c>
      <c r="L10" s="485"/>
      <c r="M10" s="485"/>
      <c r="N10" s="11">
        <f>O57+O190+O209</f>
        <v>488326</v>
      </c>
    </row>
    <row r="11" spans="2:17" ht="15.6" x14ac:dyDescent="0.3">
      <c r="B11" s="781"/>
      <c r="C11" s="539"/>
      <c r="D11" s="540"/>
      <c r="E11" s="531"/>
      <c r="F11" s="532"/>
      <c r="G11" s="533"/>
      <c r="H11" s="102"/>
      <c r="I11" s="273"/>
      <c r="J11" s="260"/>
      <c r="K11" s="102"/>
      <c r="L11" s="273"/>
      <c r="M11" s="260"/>
      <c r="N11" s="219"/>
    </row>
    <row r="12" spans="2:17" ht="15.6" x14ac:dyDescent="0.3">
      <c r="B12" s="780"/>
      <c r="C12" s="541"/>
      <c r="D12" s="542"/>
      <c r="E12" s="534"/>
      <c r="F12" s="535"/>
      <c r="G12" s="536"/>
      <c r="H12" s="493" t="s">
        <v>20</v>
      </c>
      <c r="I12" s="494"/>
      <c r="J12" s="495"/>
      <c r="K12" s="493" t="s">
        <v>18</v>
      </c>
      <c r="L12" s="494"/>
      <c r="M12" s="495"/>
      <c r="N12" s="10" t="s">
        <v>23</v>
      </c>
    </row>
    <row r="13" spans="2:17" ht="15.6" x14ac:dyDescent="0.3">
      <c r="B13" s="779">
        <v>2</v>
      </c>
      <c r="C13" s="537" t="s">
        <v>626</v>
      </c>
      <c r="D13" s="538"/>
      <c r="E13" s="528" t="s">
        <v>435</v>
      </c>
      <c r="F13" s="529"/>
      <c r="G13" s="530"/>
      <c r="H13" s="484">
        <v>0</v>
      </c>
      <c r="I13" s="485"/>
      <c r="J13" s="485"/>
      <c r="K13" s="484">
        <v>0</v>
      </c>
      <c r="L13" s="485"/>
      <c r="M13" s="485"/>
      <c r="N13" s="316">
        <f>O60+O91</f>
        <v>375.57509999999996</v>
      </c>
    </row>
    <row r="14" spans="2:17" ht="15.6" x14ac:dyDescent="0.3">
      <c r="B14" s="781"/>
      <c r="C14" s="539"/>
      <c r="D14" s="540"/>
      <c r="E14" s="531"/>
      <c r="F14" s="532"/>
      <c r="G14" s="533"/>
      <c r="H14" s="102"/>
      <c r="I14" s="273"/>
      <c r="J14" s="260"/>
      <c r="K14" s="102"/>
      <c r="L14" s="273"/>
      <c r="M14" s="260"/>
      <c r="N14" s="290"/>
    </row>
    <row r="15" spans="2:17" ht="15.6" x14ac:dyDescent="0.3">
      <c r="B15" s="780"/>
      <c r="C15" s="541"/>
      <c r="D15" s="542"/>
      <c r="E15" s="534"/>
      <c r="F15" s="535"/>
      <c r="G15" s="536"/>
      <c r="H15" s="493" t="s">
        <v>20</v>
      </c>
      <c r="I15" s="494"/>
      <c r="J15" s="495"/>
      <c r="K15" s="493" t="s">
        <v>18</v>
      </c>
      <c r="L15" s="494"/>
      <c r="M15" s="495"/>
      <c r="N15" s="10" t="s">
        <v>23</v>
      </c>
    </row>
    <row r="16" spans="2:17" ht="15.6" x14ac:dyDescent="0.3">
      <c r="B16" s="779">
        <v>3</v>
      </c>
      <c r="C16" s="537" t="s">
        <v>640</v>
      </c>
      <c r="D16" s="538"/>
      <c r="E16" s="528" t="s">
        <v>639</v>
      </c>
      <c r="F16" s="529"/>
      <c r="G16" s="530"/>
      <c r="H16" s="484">
        <v>0</v>
      </c>
      <c r="I16" s="485"/>
      <c r="J16" s="485"/>
      <c r="K16" s="484">
        <v>0</v>
      </c>
      <c r="L16" s="485"/>
      <c r="M16" s="485"/>
      <c r="N16" s="11">
        <f>O94</f>
        <v>9790</v>
      </c>
    </row>
    <row r="17" spans="2:14" ht="15.6" x14ac:dyDescent="0.3">
      <c r="B17" s="780"/>
      <c r="C17" s="541"/>
      <c r="D17" s="542"/>
      <c r="E17" s="534"/>
      <c r="F17" s="535"/>
      <c r="G17" s="536"/>
      <c r="H17" s="493" t="s">
        <v>20</v>
      </c>
      <c r="I17" s="494"/>
      <c r="J17" s="495"/>
      <c r="K17" s="493" t="s">
        <v>18</v>
      </c>
      <c r="L17" s="494"/>
      <c r="M17" s="495"/>
      <c r="N17" s="10" t="s">
        <v>23</v>
      </c>
    </row>
    <row r="20" spans="2:14" ht="15.6" x14ac:dyDescent="0.3">
      <c r="B20" s="415" t="s">
        <v>71</v>
      </c>
      <c r="C20" s="415"/>
      <c r="D20" s="415"/>
      <c r="E20" s="415"/>
      <c r="F20" s="415"/>
      <c r="G20" s="415"/>
    </row>
    <row r="21" spans="2:14" ht="15.6" x14ac:dyDescent="0.3">
      <c r="B21" s="522" t="s">
        <v>72</v>
      </c>
      <c r="C21" s="522"/>
      <c r="D21" s="522"/>
      <c r="E21" s="522"/>
      <c r="F21" s="522" t="s">
        <v>73</v>
      </c>
      <c r="G21" s="522"/>
      <c r="H21" s="522"/>
    </row>
    <row r="22" spans="2:14" ht="15.6" x14ac:dyDescent="0.3">
      <c r="B22" s="654">
        <v>1</v>
      </c>
      <c r="C22" s="654"/>
      <c r="D22" s="654"/>
      <c r="E22" s="654"/>
      <c r="F22" s="654">
        <v>2</v>
      </c>
      <c r="G22" s="654"/>
      <c r="H22" s="654"/>
    </row>
    <row r="23" spans="2:14" ht="15.6" x14ac:dyDescent="0.3">
      <c r="B23" s="629" t="s">
        <v>74</v>
      </c>
      <c r="C23" s="775"/>
      <c r="D23" s="775"/>
      <c r="E23" s="775"/>
      <c r="F23" s="776">
        <f>F25+F29+F33+F39</f>
        <v>32512162.75</v>
      </c>
      <c r="G23" s="777"/>
      <c r="H23" s="778"/>
    </row>
    <row r="24" spans="2:14" ht="15.6" x14ac:dyDescent="0.3">
      <c r="B24" s="635"/>
      <c r="C24" s="636"/>
      <c r="D24" s="636"/>
      <c r="E24" s="636"/>
      <c r="F24" s="663"/>
      <c r="G24" s="664"/>
      <c r="H24" s="665"/>
    </row>
    <row r="25" spans="2:14" ht="15.6" x14ac:dyDescent="0.3">
      <c r="B25" s="645" t="s">
        <v>75</v>
      </c>
      <c r="C25" s="645"/>
      <c r="D25" s="645"/>
      <c r="E25" s="645"/>
      <c r="F25" s="756">
        <v>894998.64</v>
      </c>
      <c r="G25" s="756"/>
      <c r="H25" s="756"/>
      <c r="I25" s="94"/>
    </row>
    <row r="26" spans="2:14" ht="15.6" x14ac:dyDescent="0.3">
      <c r="B26" s="635"/>
      <c r="C26" s="636"/>
      <c r="D26" s="636"/>
      <c r="E26" s="637"/>
      <c r="F26" s="663"/>
      <c r="G26" s="664"/>
      <c r="H26" s="665"/>
      <c r="I26" s="94"/>
    </row>
    <row r="27" spans="2:14" ht="15.6" x14ac:dyDescent="0.3">
      <c r="B27" s="724" t="s">
        <v>697</v>
      </c>
      <c r="C27" s="724"/>
      <c r="D27" s="724"/>
      <c r="E27" s="724"/>
      <c r="F27" s="642" t="str">
        <f>J55</f>
        <v>894 998,64**</v>
      </c>
      <c r="G27" s="643"/>
      <c r="H27" s="644"/>
      <c r="I27" s="95"/>
    </row>
    <row r="28" spans="2:14" ht="15.6" x14ac:dyDescent="0.3">
      <c r="B28" s="638"/>
      <c r="C28" s="639"/>
      <c r="D28" s="639"/>
      <c r="E28" s="640"/>
      <c r="F28" s="660"/>
      <c r="G28" s="661"/>
      <c r="H28" s="662"/>
      <c r="I28" s="95"/>
    </row>
    <row r="29" spans="2:14" ht="31.2" customHeight="1" x14ac:dyDescent="0.3">
      <c r="B29" s="500" t="s">
        <v>310</v>
      </c>
      <c r="C29" s="500"/>
      <c r="D29" s="500"/>
      <c r="E29" s="500"/>
      <c r="F29" s="760">
        <f>F32</f>
        <v>0</v>
      </c>
      <c r="G29" s="760"/>
      <c r="H29" s="760"/>
      <c r="I29" s="95"/>
    </row>
    <row r="30" spans="2:14" ht="15.6" x14ac:dyDescent="0.3">
      <c r="B30" s="501" t="s">
        <v>251</v>
      </c>
      <c r="C30" s="501"/>
      <c r="D30" s="501"/>
      <c r="E30" s="501"/>
      <c r="F30" s="755"/>
      <c r="G30" s="755"/>
      <c r="H30" s="755"/>
      <c r="I30" s="95"/>
      <c r="K30" s="94"/>
      <c r="L30" s="94"/>
      <c r="M30" s="94"/>
      <c r="N30" s="94"/>
    </row>
    <row r="31" spans="2:14" ht="31.5" customHeight="1" x14ac:dyDescent="0.3">
      <c r="B31" s="501" t="s">
        <v>252</v>
      </c>
      <c r="C31" s="501"/>
      <c r="D31" s="501"/>
      <c r="E31" s="501"/>
      <c r="F31" s="755"/>
      <c r="G31" s="755"/>
      <c r="H31" s="755"/>
      <c r="I31" s="95"/>
    </row>
    <row r="32" spans="2:14" ht="15.6" x14ac:dyDescent="0.3">
      <c r="B32" s="724" t="s">
        <v>76</v>
      </c>
      <c r="C32" s="724"/>
      <c r="D32" s="724"/>
      <c r="E32" s="724"/>
      <c r="F32" s="624"/>
      <c r="G32" s="624"/>
      <c r="H32" s="624"/>
      <c r="I32" s="95"/>
    </row>
    <row r="33" spans="2:11" ht="15.6" x14ac:dyDescent="0.3">
      <c r="B33" s="629" t="s">
        <v>311</v>
      </c>
      <c r="C33" s="775"/>
      <c r="D33" s="775"/>
      <c r="E33" s="775"/>
      <c r="F33" s="776">
        <f>F37</f>
        <v>31617164.109999999</v>
      </c>
      <c r="G33" s="777"/>
      <c r="H33" s="778"/>
      <c r="I33" s="95"/>
    </row>
    <row r="34" spans="2:11" ht="15.6" x14ac:dyDescent="0.3">
      <c r="B34" s="635"/>
      <c r="C34" s="636"/>
      <c r="D34" s="636"/>
      <c r="E34" s="636"/>
      <c r="F34" s="663"/>
      <c r="G34" s="664"/>
      <c r="H34" s="665"/>
      <c r="I34" s="95"/>
    </row>
    <row r="35" spans="2:11" ht="15.6" x14ac:dyDescent="0.3">
      <c r="B35" s="782" t="s">
        <v>253</v>
      </c>
      <c r="C35" s="782"/>
      <c r="D35" s="782"/>
      <c r="E35" s="782"/>
      <c r="F35" s="625"/>
      <c r="G35" s="625"/>
      <c r="H35" s="625"/>
      <c r="I35" s="95"/>
    </row>
    <row r="36" spans="2:11" ht="31.5" customHeight="1" x14ac:dyDescent="0.3">
      <c r="B36" s="724" t="s">
        <v>254</v>
      </c>
      <c r="C36" s="724"/>
      <c r="D36" s="724"/>
      <c r="E36" s="724"/>
      <c r="F36" s="624"/>
      <c r="G36" s="624"/>
      <c r="H36" s="624"/>
      <c r="I36" s="95"/>
    </row>
    <row r="37" spans="2:11" ht="15.6" x14ac:dyDescent="0.3">
      <c r="B37" s="631" t="s">
        <v>77</v>
      </c>
      <c r="C37" s="410"/>
      <c r="D37" s="410"/>
      <c r="E37" s="410"/>
      <c r="F37" s="642">
        <f>L215</f>
        <v>31617164.109999999</v>
      </c>
      <c r="G37" s="643"/>
      <c r="H37" s="644"/>
      <c r="I37" s="95"/>
    </row>
    <row r="38" spans="2:11" ht="15.6" x14ac:dyDescent="0.3">
      <c r="B38" s="638"/>
      <c r="C38" s="639"/>
      <c r="D38" s="639"/>
      <c r="E38" s="639"/>
      <c r="F38" s="660"/>
      <c r="G38" s="661"/>
      <c r="H38" s="662"/>
      <c r="I38" s="95"/>
    </row>
    <row r="39" spans="2:11" ht="15.6" x14ac:dyDescent="0.3">
      <c r="B39" s="783" t="s">
        <v>255</v>
      </c>
      <c r="C39" s="783"/>
      <c r="D39" s="783"/>
      <c r="E39" s="783"/>
      <c r="F39" s="627"/>
      <c r="G39" s="627"/>
      <c r="H39" s="627"/>
      <c r="I39" s="95"/>
    </row>
    <row r="40" spans="2:11" ht="15.6" x14ac:dyDescent="0.3">
      <c r="B40" s="629" t="s">
        <v>78</v>
      </c>
      <c r="C40" s="775"/>
      <c r="D40" s="775"/>
      <c r="E40" s="775"/>
      <c r="F40" s="776">
        <f>SUM(F42,F44,F45)</f>
        <v>6625891.3399999999</v>
      </c>
      <c r="G40" s="777"/>
      <c r="H40" s="778"/>
      <c r="I40" s="94"/>
    </row>
    <row r="41" spans="2:11" ht="15.6" x14ac:dyDescent="0.3">
      <c r="B41" s="784"/>
      <c r="C41" s="653"/>
      <c r="D41" s="653"/>
      <c r="E41" s="653"/>
      <c r="F41" s="785"/>
      <c r="G41" s="786"/>
      <c r="H41" s="787"/>
      <c r="I41" s="94"/>
    </row>
    <row r="42" spans="2:11" ht="15.6" x14ac:dyDescent="0.3">
      <c r="B42" s="631" t="s">
        <v>79</v>
      </c>
      <c r="C42" s="410"/>
      <c r="D42" s="410"/>
      <c r="E42" s="410"/>
      <c r="F42" s="642">
        <f>M215-F45</f>
        <v>6587271.3399999999</v>
      </c>
      <c r="G42" s="643"/>
      <c r="H42" s="644"/>
      <c r="I42" s="95"/>
    </row>
    <row r="43" spans="2:11" ht="15.6" x14ac:dyDescent="0.3">
      <c r="B43" s="638"/>
      <c r="C43" s="639"/>
      <c r="D43" s="639"/>
      <c r="E43" s="639"/>
      <c r="F43" s="660"/>
      <c r="G43" s="661"/>
      <c r="H43" s="662"/>
      <c r="I43" s="95"/>
    </row>
    <row r="44" spans="2:11" ht="15.6" x14ac:dyDescent="0.3">
      <c r="B44" s="782" t="s">
        <v>80</v>
      </c>
      <c r="C44" s="782"/>
      <c r="D44" s="782"/>
      <c r="E44" s="782"/>
      <c r="F44" s="625">
        <v>0</v>
      </c>
      <c r="G44" s="625"/>
      <c r="H44" s="625"/>
      <c r="I44" s="95"/>
    </row>
    <row r="45" spans="2:11" ht="15.6" x14ac:dyDescent="0.3">
      <c r="B45" s="501" t="s">
        <v>81</v>
      </c>
      <c r="C45" s="501"/>
      <c r="D45" s="501"/>
      <c r="E45" s="501"/>
      <c r="F45" s="755">
        <v>38620</v>
      </c>
      <c r="G45" s="755"/>
      <c r="H45" s="755"/>
      <c r="I45" s="94"/>
      <c r="K45" s="96"/>
    </row>
    <row r="46" spans="2:11" ht="15.6" x14ac:dyDescent="0.3">
      <c r="B46" s="645" t="s">
        <v>82</v>
      </c>
      <c r="C46" s="645"/>
      <c r="D46" s="645"/>
      <c r="E46" s="645"/>
      <c r="F46" s="756">
        <f>F23+F40</f>
        <v>39138054.090000004</v>
      </c>
      <c r="G46" s="756"/>
      <c r="H46" s="756"/>
      <c r="I46" s="94"/>
    </row>
    <row r="47" spans="2:11" ht="15.6" x14ac:dyDescent="0.3">
      <c r="B47" s="774"/>
      <c r="C47" s="774"/>
      <c r="D47" s="774"/>
      <c r="E47" s="774"/>
      <c r="F47" s="663"/>
      <c r="G47" s="664"/>
      <c r="H47" s="665"/>
      <c r="I47" s="94"/>
    </row>
    <row r="48" spans="2:11" ht="22.5" customHeight="1" x14ac:dyDescent="0.3">
      <c r="B48" s="556" t="s">
        <v>702</v>
      </c>
      <c r="C48" s="556"/>
      <c r="D48" s="556"/>
      <c r="E48" s="97"/>
      <c r="F48" s="98"/>
      <c r="G48" s="98"/>
      <c r="H48" s="98"/>
      <c r="I48" s="94"/>
    </row>
    <row r="50" spans="2:21" ht="15.6" x14ac:dyDescent="0.3">
      <c r="B50" s="415" t="s">
        <v>83</v>
      </c>
      <c r="C50" s="415"/>
      <c r="D50" s="415"/>
      <c r="E50" s="415"/>
      <c r="F50" s="415"/>
      <c r="G50" s="415"/>
      <c r="H50" s="415"/>
    </row>
    <row r="51" spans="2:21" ht="16.2" customHeight="1" x14ac:dyDescent="0.3">
      <c r="B51" s="543" t="s">
        <v>84</v>
      </c>
      <c r="C51" s="413" t="s">
        <v>85</v>
      </c>
      <c r="D51" s="413" t="s">
        <v>86</v>
      </c>
      <c r="E51" s="413" t="s">
        <v>87</v>
      </c>
      <c r="F51" s="413" t="s">
        <v>88</v>
      </c>
      <c r="G51" s="413" t="s">
        <v>89</v>
      </c>
      <c r="H51" s="413" t="s">
        <v>90</v>
      </c>
      <c r="I51" s="413" t="s">
        <v>91</v>
      </c>
      <c r="J51" s="413"/>
      <c r="K51" s="413"/>
      <c r="L51" s="413"/>
      <c r="M51" s="413"/>
      <c r="N51" s="413" t="s">
        <v>6</v>
      </c>
      <c r="O51" s="413"/>
      <c r="P51" s="413" t="s">
        <v>92</v>
      </c>
      <c r="Q51" s="413" t="s">
        <v>93</v>
      </c>
    </row>
    <row r="52" spans="2:21" ht="46.95" customHeight="1" x14ac:dyDescent="0.3">
      <c r="B52" s="544"/>
      <c r="C52" s="413"/>
      <c r="D52" s="413"/>
      <c r="E52" s="413"/>
      <c r="F52" s="413"/>
      <c r="G52" s="413"/>
      <c r="H52" s="413"/>
      <c r="I52" s="413" t="s">
        <v>45</v>
      </c>
      <c r="J52" s="413" t="s">
        <v>94</v>
      </c>
      <c r="K52" s="413"/>
      <c r="L52" s="413"/>
      <c r="M52" s="413" t="s">
        <v>734</v>
      </c>
      <c r="N52" s="413" t="s">
        <v>96</v>
      </c>
      <c r="O52" s="413" t="s">
        <v>97</v>
      </c>
      <c r="P52" s="413"/>
      <c r="Q52" s="413"/>
    </row>
    <row r="53" spans="2:21" ht="96" customHeight="1" x14ac:dyDescent="0.3">
      <c r="B53" s="545"/>
      <c r="C53" s="413"/>
      <c r="D53" s="413"/>
      <c r="E53" s="413"/>
      <c r="F53" s="413"/>
      <c r="G53" s="413"/>
      <c r="H53" s="413"/>
      <c r="I53" s="413"/>
      <c r="J53" s="3" t="s">
        <v>98</v>
      </c>
      <c r="K53" s="3" t="s">
        <v>99</v>
      </c>
      <c r="L53" s="3" t="s">
        <v>100</v>
      </c>
      <c r="M53" s="413"/>
      <c r="N53" s="413"/>
      <c r="O53" s="413"/>
      <c r="P53" s="413"/>
      <c r="Q53" s="413"/>
    </row>
    <row r="54" spans="2:21" ht="15.6" x14ac:dyDescent="0.3">
      <c r="B54" s="4">
        <v>1</v>
      </c>
      <c r="C54" s="4">
        <v>2</v>
      </c>
      <c r="D54" s="4">
        <v>3</v>
      </c>
      <c r="E54" s="4">
        <v>4</v>
      </c>
      <c r="F54" s="4">
        <v>5</v>
      </c>
      <c r="G54" s="4">
        <v>6</v>
      </c>
      <c r="H54" s="4">
        <v>7</v>
      </c>
      <c r="I54" s="4">
        <v>8</v>
      </c>
      <c r="J54" s="4">
        <v>9</v>
      </c>
      <c r="K54" s="4">
        <v>10</v>
      </c>
      <c r="L54" s="4">
        <v>11</v>
      </c>
      <c r="M54" s="4">
        <v>12</v>
      </c>
      <c r="N54" s="4">
        <v>13</v>
      </c>
      <c r="O54" s="4">
        <v>14</v>
      </c>
      <c r="P54" s="4">
        <v>15</v>
      </c>
      <c r="Q54" s="4">
        <v>16</v>
      </c>
      <c r="S54" s="93"/>
      <c r="T54" s="93"/>
      <c r="U54" s="93"/>
    </row>
    <row r="55" spans="2:21" ht="15.6" x14ac:dyDescent="0.3">
      <c r="B55" s="547" t="s">
        <v>616</v>
      </c>
      <c r="C55" s="473" t="s">
        <v>101</v>
      </c>
      <c r="D55" s="436" t="s">
        <v>703</v>
      </c>
      <c r="E55" s="436" t="s">
        <v>704</v>
      </c>
      <c r="F55" s="400" t="s">
        <v>259</v>
      </c>
      <c r="G55" s="400" t="s">
        <v>260</v>
      </c>
      <c r="H55" s="473" t="s">
        <v>102</v>
      </c>
      <c r="I55" s="133">
        <f>I63+I65+I69+I73+I77+I79+I83</f>
        <v>11195796.100000001</v>
      </c>
      <c r="J55" s="133" t="str">
        <f>J79</f>
        <v>894 998,64**</v>
      </c>
      <c r="K55" s="133">
        <f>SUM(K63:K84)</f>
        <v>0</v>
      </c>
      <c r="L55" s="133">
        <f>L63+L65+L69+L73+L77+L79+L83</f>
        <v>8083748.8200000003</v>
      </c>
      <c r="M55" s="133">
        <f>M63+M65+M69+M73+M77+M79+M83</f>
        <v>2217048.6399999997</v>
      </c>
      <c r="N55" s="400" t="s">
        <v>620</v>
      </c>
      <c r="O55" s="11">
        <f>O63+O65+O69+O73+O79+O77+O83</f>
        <v>7</v>
      </c>
      <c r="P55" s="478"/>
      <c r="Q55" s="473"/>
      <c r="S55" s="93"/>
      <c r="T55" s="93"/>
      <c r="U55" s="93"/>
    </row>
    <row r="56" spans="2:21" ht="15.6" x14ac:dyDescent="0.3">
      <c r="B56" s="548"/>
      <c r="C56" s="474"/>
      <c r="D56" s="437"/>
      <c r="E56" s="437"/>
      <c r="F56" s="401"/>
      <c r="G56" s="401"/>
      <c r="H56" s="474"/>
      <c r="I56" s="190"/>
      <c r="J56" s="190"/>
      <c r="K56" s="190"/>
      <c r="L56" s="190"/>
      <c r="M56" s="190"/>
      <c r="N56" s="402"/>
      <c r="O56" s="10" t="s">
        <v>23</v>
      </c>
      <c r="P56" s="479"/>
      <c r="Q56" s="474"/>
      <c r="S56" s="93"/>
      <c r="T56" s="93"/>
      <c r="U56" s="93"/>
    </row>
    <row r="57" spans="2:21" ht="15.75" customHeight="1" x14ac:dyDescent="0.3">
      <c r="B57" s="548"/>
      <c r="C57" s="474"/>
      <c r="D57" s="437"/>
      <c r="E57" s="437"/>
      <c r="F57" s="401"/>
      <c r="G57" s="401"/>
      <c r="H57" s="474"/>
      <c r="I57" s="109"/>
      <c r="J57" s="134"/>
      <c r="K57" s="134"/>
      <c r="L57" s="109"/>
      <c r="M57" s="109"/>
      <c r="N57" s="400" t="s">
        <v>621</v>
      </c>
      <c r="O57" s="11">
        <f>O75+O78+O84</f>
        <v>8076</v>
      </c>
      <c r="P57" s="479"/>
      <c r="Q57" s="474"/>
      <c r="S57" s="93"/>
      <c r="T57" s="93"/>
      <c r="U57" s="93"/>
    </row>
    <row r="58" spans="2:21" ht="15.75" customHeight="1" x14ac:dyDescent="0.3">
      <c r="B58" s="548"/>
      <c r="C58" s="474"/>
      <c r="D58" s="437"/>
      <c r="E58" s="437"/>
      <c r="F58" s="401"/>
      <c r="G58" s="401"/>
      <c r="H58" s="474"/>
      <c r="I58" s="109"/>
      <c r="J58" s="109"/>
      <c r="K58" s="109"/>
      <c r="L58" s="109"/>
      <c r="M58" s="109"/>
      <c r="N58" s="401"/>
      <c r="O58" s="219"/>
      <c r="P58" s="479"/>
      <c r="Q58" s="474"/>
      <c r="S58" s="93"/>
      <c r="T58" s="93"/>
      <c r="U58" s="93"/>
    </row>
    <row r="59" spans="2:21" ht="32.25" customHeight="1" x14ac:dyDescent="0.3">
      <c r="B59" s="548"/>
      <c r="C59" s="474"/>
      <c r="D59" s="437"/>
      <c r="E59" s="437"/>
      <c r="F59" s="401"/>
      <c r="G59" s="401"/>
      <c r="H59" s="474"/>
      <c r="I59" s="109"/>
      <c r="J59" s="109"/>
      <c r="K59" s="109"/>
      <c r="L59" s="109"/>
      <c r="M59" s="109"/>
      <c r="N59" s="402"/>
      <c r="O59" s="10" t="s">
        <v>23</v>
      </c>
      <c r="P59" s="479"/>
      <c r="Q59" s="474"/>
      <c r="S59" s="93"/>
      <c r="T59" s="93"/>
      <c r="U59" s="93"/>
    </row>
    <row r="60" spans="2:21" ht="15.75" customHeight="1" x14ac:dyDescent="0.3">
      <c r="B60" s="548"/>
      <c r="C60" s="474"/>
      <c r="D60" s="437"/>
      <c r="E60" s="437"/>
      <c r="F60" s="401"/>
      <c r="G60" s="401"/>
      <c r="H60" s="474"/>
      <c r="I60" s="109"/>
      <c r="J60" s="109"/>
      <c r="K60" s="109"/>
      <c r="L60" s="109"/>
      <c r="M60" s="109"/>
      <c r="N60" s="400" t="s">
        <v>625</v>
      </c>
      <c r="O60" s="292">
        <f>O64+O67+O71+O81</f>
        <v>21.973999999999997</v>
      </c>
      <c r="P60" s="479"/>
      <c r="Q60" s="474"/>
      <c r="S60" s="93"/>
      <c r="T60" s="93"/>
      <c r="U60" s="93"/>
    </row>
    <row r="61" spans="2:21" ht="15.75" customHeight="1" x14ac:dyDescent="0.3">
      <c r="B61" s="548"/>
      <c r="C61" s="474"/>
      <c r="D61" s="437"/>
      <c r="E61" s="437"/>
      <c r="F61" s="401"/>
      <c r="G61" s="401"/>
      <c r="H61" s="474"/>
      <c r="I61" s="109"/>
      <c r="J61" s="109"/>
      <c r="K61" s="109"/>
      <c r="L61" s="109"/>
      <c r="M61" s="109"/>
      <c r="N61" s="401"/>
      <c r="O61" s="291"/>
      <c r="P61" s="479"/>
      <c r="Q61" s="474"/>
      <c r="S61" s="93"/>
      <c r="T61" s="93"/>
      <c r="U61" s="93"/>
    </row>
    <row r="62" spans="2:21" ht="132.75" customHeight="1" x14ac:dyDescent="0.3">
      <c r="B62" s="548"/>
      <c r="C62" s="474"/>
      <c r="D62" s="437"/>
      <c r="E62" s="437"/>
      <c r="F62" s="401"/>
      <c r="G62" s="401"/>
      <c r="H62" s="474"/>
      <c r="I62" s="109"/>
      <c r="J62" s="109"/>
      <c r="K62" s="109"/>
      <c r="L62" s="109"/>
      <c r="M62" s="109"/>
      <c r="N62" s="402"/>
      <c r="O62" s="10" t="s">
        <v>23</v>
      </c>
      <c r="P62" s="479"/>
      <c r="Q62" s="474"/>
      <c r="S62" s="93"/>
      <c r="T62" s="93"/>
      <c r="U62" s="93"/>
    </row>
    <row r="63" spans="2:21" ht="46.8" outlineLevel="1" x14ac:dyDescent="0.3">
      <c r="B63" s="400" t="s">
        <v>655</v>
      </c>
      <c r="C63" s="502"/>
      <c r="D63" s="400" t="s">
        <v>290</v>
      </c>
      <c r="E63" s="473"/>
      <c r="F63" s="520"/>
      <c r="G63" s="400" t="s">
        <v>260</v>
      </c>
      <c r="H63" s="502"/>
      <c r="I63" s="470">
        <f>SUM(J63:M64)</f>
        <v>700000</v>
      </c>
      <c r="J63" s="470">
        <v>0</v>
      </c>
      <c r="K63" s="470">
        <v>0</v>
      </c>
      <c r="L63" s="470">
        <v>595000</v>
      </c>
      <c r="M63" s="470">
        <v>105000</v>
      </c>
      <c r="N63" s="29" t="s">
        <v>620</v>
      </c>
      <c r="O63" s="37">
        <v>1</v>
      </c>
      <c r="P63" s="473" t="s">
        <v>287</v>
      </c>
      <c r="Q63" s="473" t="s">
        <v>624</v>
      </c>
      <c r="S63" s="93"/>
      <c r="T63" s="93"/>
      <c r="U63" s="93"/>
    </row>
    <row r="64" spans="2:21" ht="81.75" customHeight="1" outlineLevel="1" x14ac:dyDescent="0.3">
      <c r="B64" s="401"/>
      <c r="C64" s="503"/>
      <c r="D64" s="401"/>
      <c r="E64" s="474"/>
      <c r="F64" s="521"/>
      <c r="G64" s="401"/>
      <c r="H64" s="503"/>
      <c r="I64" s="471"/>
      <c r="J64" s="471"/>
      <c r="K64" s="471"/>
      <c r="L64" s="471"/>
      <c r="M64" s="471"/>
      <c r="N64" s="26" t="s">
        <v>625</v>
      </c>
      <c r="O64" s="88">
        <v>1.3240000000000001</v>
      </c>
      <c r="P64" s="474"/>
      <c r="Q64" s="474"/>
      <c r="S64" s="93"/>
      <c r="T64" s="93"/>
      <c r="U64" s="93"/>
    </row>
    <row r="65" spans="2:21" ht="15.75" customHeight="1" outlineLevel="1" x14ac:dyDescent="0.3">
      <c r="B65" s="400" t="s">
        <v>656</v>
      </c>
      <c r="C65" s="502"/>
      <c r="D65" s="400" t="s">
        <v>296</v>
      </c>
      <c r="E65" s="473"/>
      <c r="F65" s="520"/>
      <c r="G65" s="400" t="s">
        <v>260</v>
      </c>
      <c r="H65" s="502"/>
      <c r="I65" s="58">
        <f>SUM(J65:M65)</f>
        <v>1500981.81</v>
      </c>
      <c r="J65" s="58">
        <v>0</v>
      </c>
      <c r="K65" s="58">
        <v>0</v>
      </c>
      <c r="L65" s="58">
        <v>1275834.53</v>
      </c>
      <c r="M65" s="58">
        <v>225147.28</v>
      </c>
      <c r="N65" s="400" t="s">
        <v>620</v>
      </c>
      <c r="O65" s="710">
        <v>1</v>
      </c>
      <c r="P65" s="473" t="s">
        <v>784</v>
      </c>
      <c r="Q65" s="473" t="s">
        <v>281</v>
      </c>
      <c r="S65" s="93"/>
      <c r="T65" s="93"/>
      <c r="U65" s="93"/>
    </row>
    <row r="66" spans="2:21" ht="15.6" outlineLevel="1" x14ac:dyDescent="0.3">
      <c r="B66" s="401"/>
      <c r="C66" s="503"/>
      <c r="D66" s="401"/>
      <c r="E66" s="474"/>
      <c r="F66" s="521"/>
      <c r="G66" s="401"/>
      <c r="H66" s="503"/>
      <c r="I66" s="191"/>
      <c r="J66" s="132"/>
      <c r="K66" s="132"/>
      <c r="L66" s="191"/>
      <c r="M66" s="191"/>
      <c r="N66" s="402"/>
      <c r="O66" s="711"/>
      <c r="P66" s="474"/>
      <c r="Q66" s="474"/>
      <c r="S66" s="93"/>
      <c r="T66" s="93"/>
      <c r="U66" s="93"/>
    </row>
    <row r="67" spans="2:21" ht="15.6" outlineLevel="1" x14ac:dyDescent="0.3">
      <c r="B67" s="401"/>
      <c r="C67" s="503"/>
      <c r="D67" s="401"/>
      <c r="E67" s="474"/>
      <c r="F67" s="521"/>
      <c r="G67" s="401"/>
      <c r="H67" s="503"/>
      <c r="I67" s="191"/>
      <c r="J67" s="132"/>
      <c r="K67" s="132"/>
      <c r="L67" s="191"/>
      <c r="M67" s="191"/>
      <c r="N67" s="400" t="s">
        <v>625</v>
      </c>
      <c r="O67" s="88">
        <v>2.7</v>
      </c>
      <c r="P67" s="733"/>
      <c r="Q67" s="474"/>
      <c r="S67" s="93"/>
      <c r="T67" s="93"/>
      <c r="U67" s="93"/>
    </row>
    <row r="68" spans="2:21" ht="82.5" customHeight="1" outlineLevel="1" x14ac:dyDescent="0.3">
      <c r="B68" s="401"/>
      <c r="C68" s="503"/>
      <c r="D68" s="401"/>
      <c r="E68" s="474"/>
      <c r="F68" s="521"/>
      <c r="G68" s="401"/>
      <c r="H68" s="503"/>
      <c r="I68" s="191"/>
      <c r="J68" s="150"/>
      <c r="K68" s="150"/>
      <c r="L68" s="191"/>
      <c r="M68" s="191"/>
      <c r="N68" s="402"/>
      <c r="O68" s="293"/>
      <c r="P68" s="734"/>
      <c r="Q68" s="474"/>
      <c r="S68" s="93"/>
      <c r="T68" s="93"/>
      <c r="U68" s="93"/>
    </row>
    <row r="69" spans="2:21" ht="15.75" customHeight="1" outlineLevel="1" x14ac:dyDescent="0.3">
      <c r="B69" s="400" t="s">
        <v>657</v>
      </c>
      <c r="C69" s="502"/>
      <c r="D69" s="400" t="s">
        <v>296</v>
      </c>
      <c r="E69" s="473"/>
      <c r="F69" s="520"/>
      <c r="G69" s="400" t="s">
        <v>260</v>
      </c>
      <c r="H69" s="502"/>
      <c r="I69" s="58">
        <f>SUM(J69:M69)</f>
        <v>2083900</v>
      </c>
      <c r="J69" s="58">
        <v>0</v>
      </c>
      <c r="K69" s="58">
        <v>0</v>
      </c>
      <c r="L69" s="58">
        <v>1771314.95</v>
      </c>
      <c r="M69" s="58">
        <v>312585.05</v>
      </c>
      <c r="N69" s="400" t="s">
        <v>620</v>
      </c>
      <c r="O69" s="710">
        <v>1</v>
      </c>
      <c r="P69" s="473" t="s">
        <v>623</v>
      </c>
      <c r="Q69" s="473" t="s">
        <v>624</v>
      </c>
      <c r="S69" s="93"/>
      <c r="T69" s="93"/>
      <c r="U69" s="93"/>
    </row>
    <row r="70" spans="2:21" ht="15.6" outlineLevel="1" x14ac:dyDescent="0.3">
      <c r="B70" s="401"/>
      <c r="C70" s="503"/>
      <c r="D70" s="401"/>
      <c r="E70" s="474"/>
      <c r="F70" s="521"/>
      <c r="G70" s="401"/>
      <c r="H70" s="503"/>
      <c r="I70" s="191"/>
      <c r="J70" s="191"/>
      <c r="K70" s="191"/>
      <c r="L70" s="191"/>
      <c r="M70" s="191"/>
      <c r="N70" s="402"/>
      <c r="O70" s="711"/>
      <c r="P70" s="474"/>
      <c r="Q70" s="474"/>
      <c r="S70" s="93"/>
      <c r="T70" s="93"/>
      <c r="U70" s="93"/>
    </row>
    <row r="71" spans="2:21" ht="15.75" customHeight="1" outlineLevel="1" x14ac:dyDescent="0.3">
      <c r="B71" s="401"/>
      <c r="C71" s="503"/>
      <c r="D71" s="401"/>
      <c r="E71" s="474"/>
      <c r="F71" s="521"/>
      <c r="G71" s="401"/>
      <c r="H71" s="503"/>
      <c r="I71" s="132"/>
      <c r="J71" s="132"/>
      <c r="K71" s="132"/>
      <c r="L71" s="132"/>
      <c r="M71" s="132"/>
      <c r="N71" s="400" t="s">
        <v>625</v>
      </c>
      <c r="O71" s="88">
        <v>7.6</v>
      </c>
      <c r="P71" s="474"/>
      <c r="Q71" s="733"/>
      <c r="S71" s="93"/>
      <c r="T71" s="93"/>
      <c r="U71" s="93"/>
    </row>
    <row r="72" spans="2:21" ht="83.25" customHeight="1" outlineLevel="1" x14ac:dyDescent="0.3">
      <c r="B72" s="401"/>
      <c r="C72" s="503"/>
      <c r="D72" s="401"/>
      <c r="E72" s="474"/>
      <c r="F72" s="521"/>
      <c r="G72" s="401"/>
      <c r="H72" s="503"/>
      <c r="I72" s="132"/>
      <c r="J72" s="132"/>
      <c r="K72" s="132"/>
      <c r="L72" s="132"/>
      <c r="M72" s="132"/>
      <c r="N72" s="402"/>
      <c r="O72" s="293"/>
      <c r="P72" s="474"/>
      <c r="Q72" s="734"/>
      <c r="S72" s="93"/>
      <c r="T72" s="93"/>
      <c r="U72" s="93"/>
    </row>
    <row r="73" spans="2:21" ht="15.75" customHeight="1" outlineLevel="1" x14ac:dyDescent="0.3">
      <c r="B73" s="400" t="s">
        <v>658</v>
      </c>
      <c r="C73" s="502"/>
      <c r="D73" s="400" t="s">
        <v>296</v>
      </c>
      <c r="E73" s="400" t="s">
        <v>632</v>
      </c>
      <c r="F73" s="520"/>
      <c r="G73" s="400" t="s">
        <v>260</v>
      </c>
      <c r="H73" s="502"/>
      <c r="I73" s="58">
        <f>SUM(J73:M73)</f>
        <v>1343058.05</v>
      </c>
      <c r="J73" s="470">
        <v>0</v>
      </c>
      <c r="K73" s="470">
        <v>0</v>
      </c>
      <c r="L73" s="58">
        <v>1141599.3400000001</v>
      </c>
      <c r="M73" s="58">
        <v>201458.71</v>
      </c>
      <c r="N73" s="400" t="s">
        <v>620</v>
      </c>
      <c r="O73" s="710">
        <v>1</v>
      </c>
      <c r="P73" s="473" t="s">
        <v>784</v>
      </c>
      <c r="Q73" s="473" t="s">
        <v>633</v>
      </c>
      <c r="S73" s="93"/>
      <c r="T73" s="93"/>
      <c r="U73" s="93"/>
    </row>
    <row r="74" spans="2:21" ht="15.6" outlineLevel="1" x14ac:dyDescent="0.3">
      <c r="B74" s="401"/>
      <c r="C74" s="503"/>
      <c r="D74" s="401"/>
      <c r="E74" s="401"/>
      <c r="F74" s="521"/>
      <c r="G74" s="401"/>
      <c r="H74" s="503"/>
      <c r="I74" s="191"/>
      <c r="J74" s="471"/>
      <c r="K74" s="471"/>
      <c r="L74" s="191"/>
      <c r="M74" s="191"/>
      <c r="N74" s="402"/>
      <c r="O74" s="711"/>
      <c r="P74" s="474"/>
      <c r="Q74" s="474"/>
      <c r="S74" s="93"/>
      <c r="T74" s="93"/>
      <c r="U74" s="93"/>
    </row>
    <row r="75" spans="2:21" ht="15.6" outlineLevel="1" x14ac:dyDescent="0.3">
      <c r="B75" s="401"/>
      <c r="C75" s="503"/>
      <c r="D75" s="401"/>
      <c r="E75" s="401"/>
      <c r="F75" s="521"/>
      <c r="G75" s="401"/>
      <c r="H75" s="503"/>
      <c r="I75" s="191"/>
      <c r="J75" s="471"/>
      <c r="K75" s="471"/>
      <c r="L75" s="191"/>
      <c r="M75" s="191"/>
      <c r="N75" s="400" t="s">
        <v>621</v>
      </c>
      <c r="O75" s="37">
        <v>5076</v>
      </c>
      <c r="P75" s="733"/>
      <c r="Q75" s="474"/>
      <c r="S75" s="93"/>
      <c r="T75" s="93"/>
      <c r="U75" s="93"/>
    </row>
    <row r="76" spans="2:21" ht="113.25" customHeight="1" outlineLevel="1" x14ac:dyDescent="0.3">
      <c r="B76" s="402"/>
      <c r="C76" s="148"/>
      <c r="D76" s="402"/>
      <c r="E76" s="402"/>
      <c r="F76" s="149"/>
      <c r="G76" s="402"/>
      <c r="H76" s="148"/>
      <c r="I76" s="191"/>
      <c r="J76" s="132"/>
      <c r="K76" s="132"/>
      <c r="L76" s="191"/>
      <c r="M76" s="191"/>
      <c r="N76" s="402"/>
      <c r="O76" s="189"/>
      <c r="P76" s="734"/>
      <c r="Q76" s="475"/>
      <c r="S76" s="93"/>
      <c r="T76" s="93"/>
      <c r="U76" s="93"/>
    </row>
    <row r="77" spans="2:21" ht="36" customHeight="1" outlineLevel="1" x14ac:dyDescent="0.3">
      <c r="B77" s="400" t="s">
        <v>659</v>
      </c>
      <c r="C77" s="502"/>
      <c r="D77" s="400" t="s">
        <v>353</v>
      </c>
      <c r="E77" s="473"/>
      <c r="F77" s="520"/>
      <c r="G77" s="400" t="s">
        <v>260</v>
      </c>
      <c r="H77" s="502"/>
      <c r="I77" s="462">
        <f>SUM(J77:M78)</f>
        <v>1832352.95</v>
      </c>
      <c r="J77" s="470">
        <v>0</v>
      </c>
      <c r="K77" s="470">
        <v>0</v>
      </c>
      <c r="L77" s="470">
        <v>1557500</v>
      </c>
      <c r="M77" s="462">
        <v>274852.95</v>
      </c>
      <c r="N77" s="29" t="s">
        <v>620</v>
      </c>
      <c r="O77" s="37">
        <v>1</v>
      </c>
      <c r="P77" s="473" t="s">
        <v>634</v>
      </c>
      <c r="Q77" s="473" t="s">
        <v>631</v>
      </c>
      <c r="S77" s="93"/>
      <c r="T77" s="93"/>
      <c r="U77" s="93"/>
    </row>
    <row r="78" spans="2:21" ht="46.8" outlineLevel="1" x14ac:dyDescent="0.3">
      <c r="B78" s="401"/>
      <c r="C78" s="503"/>
      <c r="D78" s="401"/>
      <c r="E78" s="474"/>
      <c r="F78" s="521"/>
      <c r="G78" s="401"/>
      <c r="H78" s="503"/>
      <c r="I78" s="457"/>
      <c r="J78" s="471"/>
      <c r="K78" s="471"/>
      <c r="L78" s="471"/>
      <c r="M78" s="457"/>
      <c r="N78" s="26" t="s">
        <v>621</v>
      </c>
      <c r="O78" s="37">
        <v>2000</v>
      </c>
      <c r="P78" s="474"/>
      <c r="Q78" s="474"/>
      <c r="S78" s="93"/>
      <c r="T78" s="93"/>
      <c r="U78" s="93"/>
    </row>
    <row r="79" spans="2:21" ht="14.4" customHeight="1" outlineLevel="1" x14ac:dyDescent="0.3">
      <c r="B79" s="400" t="s">
        <v>660</v>
      </c>
      <c r="C79" s="502"/>
      <c r="D79" s="400" t="s">
        <v>270</v>
      </c>
      <c r="E79" s="400"/>
      <c r="F79" s="520"/>
      <c r="G79" s="400" t="s">
        <v>260</v>
      </c>
      <c r="H79" s="502"/>
      <c r="I79" s="58">
        <f>SUM(894998.64+K79,L79,M79)</f>
        <v>3585503.29</v>
      </c>
      <c r="J79" s="58" t="s">
        <v>786</v>
      </c>
      <c r="K79" s="58">
        <v>0</v>
      </c>
      <c r="L79" s="58">
        <v>1615000</v>
      </c>
      <c r="M79" s="58">
        <v>1075504.6499999999</v>
      </c>
      <c r="N79" s="400" t="s">
        <v>620</v>
      </c>
      <c r="O79" s="710">
        <v>1</v>
      </c>
      <c r="P79" s="473" t="s">
        <v>750</v>
      </c>
      <c r="Q79" s="473" t="s">
        <v>787</v>
      </c>
      <c r="S79" s="93"/>
      <c r="T79" s="93"/>
      <c r="U79" s="93"/>
    </row>
    <row r="80" spans="2:21" ht="31.95" customHeight="1" outlineLevel="1" x14ac:dyDescent="0.3">
      <c r="B80" s="401"/>
      <c r="C80" s="503"/>
      <c r="D80" s="401"/>
      <c r="E80" s="401"/>
      <c r="F80" s="521"/>
      <c r="G80" s="401"/>
      <c r="H80" s="503"/>
      <c r="I80" s="191"/>
      <c r="J80" s="190"/>
      <c r="K80" s="132"/>
      <c r="L80" s="191"/>
      <c r="M80" s="191"/>
      <c r="N80" s="402"/>
      <c r="O80" s="711"/>
      <c r="P80" s="474"/>
      <c r="Q80" s="474"/>
      <c r="S80" s="93"/>
      <c r="T80" s="93"/>
      <c r="U80" s="93"/>
    </row>
    <row r="81" spans="2:21" ht="15.6" customHeight="1" outlineLevel="1" x14ac:dyDescent="0.3">
      <c r="B81" s="401"/>
      <c r="C81" s="503"/>
      <c r="D81" s="401"/>
      <c r="E81" s="401"/>
      <c r="F81" s="521"/>
      <c r="G81" s="401"/>
      <c r="H81" s="503"/>
      <c r="I81" s="132"/>
      <c r="J81" s="132"/>
      <c r="K81" s="132"/>
      <c r="L81" s="132"/>
      <c r="M81" s="132"/>
      <c r="N81" s="400" t="s">
        <v>625</v>
      </c>
      <c r="O81" s="58">
        <v>10.35</v>
      </c>
      <c r="P81" s="733"/>
      <c r="Q81" s="733"/>
      <c r="S81" s="93"/>
      <c r="T81" s="93"/>
      <c r="U81" s="93"/>
    </row>
    <row r="82" spans="2:21" ht="53.4" customHeight="1" outlineLevel="1" x14ac:dyDescent="0.3">
      <c r="B82" s="402"/>
      <c r="C82" s="148"/>
      <c r="D82" s="402"/>
      <c r="E82" s="402"/>
      <c r="F82" s="149"/>
      <c r="G82" s="402"/>
      <c r="H82" s="148"/>
      <c r="I82" s="132"/>
      <c r="J82" s="132"/>
      <c r="K82" s="132"/>
      <c r="L82" s="132"/>
      <c r="M82" s="132"/>
      <c r="N82" s="402"/>
      <c r="O82" s="294"/>
      <c r="P82" s="734"/>
      <c r="Q82" s="734"/>
      <c r="S82" s="93"/>
      <c r="T82" s="93"/>
      <c r="U82" s="93"/>
    </row>
    <row r="83" spans="2:21" ht="46.8" outlineLevel="1" x14ac:dyDescent="0.3">
      <c r="B83" s="400" t="s">
        <v>688</v>
      </c>
      <c r="C83" s="502"/>
      <c r="D83" s="400" t="s">
        <v>270</v>
      </c>
      <c r="E83" s="436" t="s">
        <v>689</v>
      </c>
      <c r="F83" s="520"/>
      <c r="G83" s="400" t="s">
        <v>260</v>
      </c>
      <c r="H83" s="502"/>
      <c r="I83" s="470">
        <f>SUM(J83:M84)</f>
        <v>150000</v>
      </c>
      <c r="J83" s="470">
        <v>0</v>
      </c>
      <c r="K83" s="470">
        <v>0</v>
      </c>
      <c r="L83" s="470">
        <v>127500</v>
      </c>
      <c r="M83" s="470">
        <v>22500</v>
      </c>
      <c r="N83" s="29" t="s">
        <v>620</v>
      </c>
      <c r="O83" s="37">
        <v>1</v>
      </c>
      <c r="P83" s="24" t="s">
        <v>367</v>
      </c>
      <c r="Q83" s="473" t="s">
        <v>355</v>
      </c>
      <c r="S83" s="93"/>
      <c r="T83" s="93"/>
      <c r="U83" s="93"/>
    </row>
    <row r="84" spans="2:21" ht="129" customHeight="1" outlineLevel="1" x14ac:dyDescent="0.3">
      <c r="B84" s="401"/>
      <c r="C84" s="503"/>
      <c r="D84" s="401"/>
      <c r="E84" s="437"/>
      <c r="F84" s="521"/>
      <c r="G84" s="401"/>
      <c r="H84" s="503"/>
      <c r="I84" s="471"/>
      <c r="J84" s="471"/>
      <c r="K84" s="471"/>
      <c r="L84" s="471"/>
      <c r="M84" s="471"/>
      <c r="N84" s="26" t="s">
        <v>621</v>
      </c>
      <c r="O84" s="37">
        <v>1000</v>
      </c>
      <c r="P84" s="207"/>
      <c r="Q84" s="474"/>
      <c r="S84" s="93"/>
      <c r="T84" s="93"/>
      <c r="U84" s="93"/>
    </row>
    <row r="85" spans="2:21" ht="15.6" x14ac:dyDescent="0.3">
      <c r="B85" s="547" t="s">
        <v>617</v>
      </c>
      <c r="C85" s="502"/>
      <c r="D85" s="436" t="s">
        <v>705</v>
      </c>
      <c r="E85" s="436" t="s">
        <v>704</v>
      </c>
      <c r="F85" s="502"/>
      <c r="G85" s="400" t="s">
        <v>260</v>
      </c>
      <c r="H85" s="502"/>
      <c r="I85" s="133">
        <f>SUM(J85:M85)</f>
        <v>24104431.800000001</v>
      </c>
      <c r="J85" s="133">
        <f>SUM(J99:J187)</f>
        <v>0</v>
      </c>
      <c r="K85" s="133">
        <f>SUM(K99:K187)</f>
        <v>0</v>
      </c>
      <c r="L85" s="133">
        <f>L99+L105+L109+L115+L121+L125+L127+L130+L133+L136+L139+L142+L145+L149+L153+L159+L166+L169+L174+L177+L180+L185</f>
        <v>20488766.460000001</v>
      </c>
      <c r="M85" s="133">
        <f>M99+M105+M109+M115+M121+M125+M127+M130+M133+M136+M139+M142+M145+M149+M153+M159+M166+M169+M174+M177+M180+M185</f>
        <v>3615665.34</v>
      </c>
      <c r="N85" s="436" t="s">
        <v>776</v>
      </c>
      <c r="O85" s="86">
        <f>O99+O105+O109+O115+O121+O127+O130+O133+O136+O139+O142+O145+O149+O153+O159+O166+O169+O174+O177+O180+O185</f>
        <v>21</v>
      </c>
      <c r="P85" s="771"/>
      <c r="Q85" s="473"/>
      <c r="S85" s="93"/>
      <c r="T85" s="93"/>
      <c r="U85" s="93"/>
    </row>
    <row r="86" spans="2:21" ht="15.6" x14ac:dyDescent="0.3">
      <c r="B86" s="548"/>
      <c r="C86" s="503"/>
      <c r="D86" s="437"/>
      <c r="E86" s="437"/>
      <c r="F86" s="503"/>
      <c r="G86" s="401"/>
      <c r="H86" s="503"/>
      <c r="I86" s="190"/>
      <c r="J86" s="134"/>
      <c r="K86" s="134"/>
      <c r="L86" s="190"/>
      <c r="M86" s="190"/>
      <c r="N86" s="437"/>
      <c r="O86" s="221"/>
      <c r="P86" s="772"/>
      <c r="Q86" s="474"/>
      <c r="S86" s="93"/>
      <c r="T86" s="93"/>
      <c r="U86" s="93"/>
    </row>
    <row r="87" spans="2:21" ht="15.6" x14ac:dyDescent="0.3">
      <c r="B87" s="548"/>
      <c r="C87" s="503"/>
      <c r="D87" s="437"/>
      <c r="E87" s="437"/>
      <c r="F87" s="503"/>
      <c r="G87" s="401"/>
      <c r="H87" s="503"/>
      <c r="I87" s="109"/>
      <c r="J87" s="109"/>
      <c r="K87" s="109"/>
      <c r="L87" s="109"/>
      <c r="M87" s="109"/>
      <c r="N87" s="430"/>
      <c r="O87" s="84" t="s">
        <v>23</v>
      </c>
      <c r="P87" s="772"/>
      <c r="Q87" s="474"/>
      <c r="S87" s="93"/>
      <c r="T87" s="93"/>
      <c r="U87" s="93"/>
    </row>
    <row r="88" spans="2:21" ht="15.6" x14ac:dyDescent="0.3">
      <c r="B88" s="548"/>
      <c r="C88" s="503"/>
      <c r="D88" s="437"/>
      <c r="E88" s="437"/>
      <c r="F88" s="503"/>
      <c r="G88" s="401"/>
      <c r="H88" s="503"/>
      <c r="I88" s="109"/>
      <c r="J88" s="109"/>
      <c r="K88" s="109"/>
      <c r="L88" s="109"/>
      <c r="M88" s="109"/>
      <c r="N88" s="436" t="s">
        <v>777</v>
      </c>
      <c r="O88" s="131">
        <f>O101+O107+O111+O117+O123+O125+O128+O131+O134+O137+O140+O143+O147+O151+O155+O161+O167+O170+O175+O178+O181+O186</f>
        <v>2556556.2199999997</v>
      </c>
      <c r="P88" s="772"/>
      <c r="Q88" s="474"/>
      <c r="S88" s="93"/>
      <c r="T88" s="93"/>
      <c r="U88" s="93"/>
    </row>
    <row r="89" spans="2:21" ht="15.6" x14ac:dyDescent="0.3">
      <c r="B89" s="548"/>
      <c r="C89" s="503"/>
      <c r="D89" s="437"/>
      <c r="E89" s="437"/>
      <c r="F89" s="503"/>
      <c r="G89" s="401"/>
      <c r="H89" s="503"/>
      <c r="I89" s="109"/>
      <c r="J89" s="109"/>
      <c r="K89" s="109"/>
      <c r="L89" s="109"/>
      <c r="M89" s="109"/>
      <c r="N89" s="437"/>
      <c r="O89" s="190"/>
      <c r="P89" s="772"/>
      <c r="Q89" s="474"/>
      <c r="S89" s="93"/>
      <c r="T89" s="93"/>
      <c r="U89" s="93"/>
    </row>
    <row r="90" spans="2:21" ht="15.6" x14ac:dyDescent="0.3">
      <c r="B90" s="548"/>
      <c r="C90" s="503"/>
      <c r="D90" s="437"/>
      <c r="E90" s="437"/>
      <c r="F90" s="503"/>
      <c r="G90" s="401"/>
      <c r="H90" s="503"/>
      <c r="I90" s="109"/>
      <c r="J90" s="109"/>
      <c r="K90" s="109"/>
      <c r="L90" s="109"/>
      <c r="M90" s="109"/>
      <c r="N90" s="430"/>
      <c r="O90" s="84" t="s">
        <v>23</v>
      </c>
      <c r="P90" s="772"/>
      <c r="Q90" s="474"/>
      <c r="S90" s="93"/>
      <c r="T90" s="93"/>
      <c r="U90" s="93"/>
    </row>
    <row r="91" spans="2:21" ht="15.6" x14ac:dyDescent="0.3">
      <c r="B91" s="548"/>
      <c r="C91" s="503"/>
      <c r="D91" s="437"/>
      <c r="E91" s="437"/>
      <c r="F91" s="503"/>
      <c r="G91" s="401"/>
      <c r="H91" s="503"/>
      <c r="I91" s="109"/>
      <c r="J91" s="109"/>
      <c r="K91" s="109"/>
      <c r="L91" s="109"/>
      <c r="M91" s="109"/>
      <c r="N91" s="436" t="s">
        <v>778</v>
      </c>
      <c r="O91" s="317">
        <f>O103+O108+O113+O118+O124+O126+O129+O132+O135+O138+O141+O144+O148+O152+O157+O162+O168+O171+O176+O179+O182+O187</f>
        <v>353.60109999999997</v>
      </c>
      <c r="P91" s="772"/>
      <c r="Q91" s="474"/>
      <c r="S91" s="93"/>
      <c r="T91" s="93"/>
      <c r="U91" s="93"/>
    </row>
    <row r="92" spans="2:21" ht="15.6" x14ac:dyDescent="0.3">
      <c r="B92" s="548"/>
      <c r="C92" s="503"/>
      <c r="D92" s="437"/>
      <c r="E92" s="437"/>
      <c r="F92" s="503"/>
      <c r="G92" s="401"/>
      <c r="H92" s="503"/>
      <c r="I92" s="109"/>
      <c r="J92" s="109"/>
      <c r="K92" s="109"/>
      <c r="L92" s="109"/>
      <c r="M92" s="109"/>
      <c r="N92" s="437"/>
      <c r="O92" s="318"/>
      <c r="P92" s="772"/>
      <c r="Q92" s="474"/>
      <c r="S92" s="93"/>
      <c r="T92" s="93"/>
      <c r="U92" s="93"/>
    </row>
    <row r="93" spans="2:21" ht="31.5" customHeight="1" x14ac:dyDescent="0.3">
      <c r="B93" s="548"/>
      <c r="C93" s="503"/>
      <c r="D93" s="437"/>
      <c r="E93" s="437"/>
      <c r="F93" s="503"/>
      <c r="G93" s="401"/>
      <c r="H93" s="503"/>
      <c r="I93" s="109"/>
      <c r="J93" s="109"/>
      <c r="K93" s="109"/>
      <c r="L93" s="109"/>
      <c r="M93" s="109"/>
      <c r="N93" s="430"/>
      <c r="O93" s="84" t="s">
        <v>23</v>
      </c>
      <c r="P93" s="772"/>
      <c r="Q93" s="474"/>
      <c r="S93" s="93"/>
      <c r="T93" s="93"/>
      <c r="U93" s="93"/>
    </row>
    <row r="94" spans="2:21" ht="15.6" x14ac:dyDescent="0.3">
      <c r="B94" s="548"/>
      <c r="C94" s="503"/>
      <c r="D94" s="437"/>
      <c r="E94" s="437"/>
      <c r="F94" s="503"/>
      <c r="G94" s="401"/>
      <c r="H94" s="503"/>
      <c r="I94" s="109"/>
      <c r="J94" s="109"/>
      <c r="K94" s="109"/>
      <c r="L94" s="109"/>
      <c r="M94" s="109"/>
      <c r="N94" s="436" t="s">
        <v>779</v>
      </c>
      <c r="O94" s="169">
        <f>O120+O163+O172+O183</f>
        <v>9790</v>
      </c>
      <c r="P94" s="772"/>
      <c r="Q94" s="474"/>
      <c r="S94" s="93"/>
      <c r="T94" s="93"/>
      <c r="U94" s="93"/>
    </row>
    <row r="95" spans="2:21" ht="33.75" customHeight="1" x14ac:dyDescent="0.3">
      <c r="B95" s="548"/>
      <c r="C95" s="503"/>
      <c r="D95" s="437"/>
      <c r="E95" s="437"/>
      <c r="F95" s="503"/>
      <c r="G95" s="401"/>
      <c r="H95" s="503"/>
      <c r="I95" s="109"/>
      <c r="J95" s="109"/>
      <c r="K95" s="109"/>
      <c r="L95" s="109"/>
      <c r="M95" s="109"/>
      <c r="N95" s="430"/>
      <c r="O95" s="84" t="s">
        <v>23</v>
      </c>
      <c r="P95" s="772"/>
      <c r="Q95" s="474"/>
      <c r="S95" s="93"/>
      <c r="T95" s="93"/>
      <c r="U95" s="93"/>
    </row>
    <row r="96" spans="2:21" ht="15.6" x14ac:dyDescent="0.3">
      <c r="B96" s="548"/>
      <c r="C96" s="503"/>
      <c r="D96" s="437"/>
      <c r="E96" s="437"/>
      <c r="F96" s="503"/>
      <c r="G96" s="401"/>
      <c r="H96" s="503"/>
      <c r="I96" s="109"/>
      <c r="J96" s="109"/>
      <c r="K96" s="109"/>
      <c r="L96" s="109"/>
      <c r="M96" s="109"/>
      <c r="N96" s="436" t="s">
        <v>780</v>
      </c>
      <c r="O96" s="169">
        <f>SUM(O119+O164+O173+O184)</f>
        <v>6.03</v>
      </c>
      <c r="P96" s="772"/>
      <c r="Q96" s="474"/>
      <c r="S96" s="93"/>
      <c r="T96" s="93"/>
      <c r="U96" s="93"/>
    </row>
    <row r="97" spans="2:21" ht="15.6" x14ac:dyDescent="0.3">
      <c r="B97" s="548"/>
      <c r="C97" s="503"/>
      <c r="D97" s="437"/>
      <c r="E97" s="437"/>
      <c r="F97" s="503"/>
      <c r="G97" s="401"/>
      <c r="H97" s="503"/>
      <c r="I97" s="109"/>
      <c r="J97" s="109"/>
      <c r="K97" s="109"/>
      <c r="L97" s="109"/>
      <c r="M97" s="109"/>
      <c r="N97" s="437"/>
      <c r="O97" s="295"/>
      <c r="P97" s="772"/>
      <c r="Q97" s="474"/>
      <c r="S97" s="93"/>
      <c r="T97" s="93"/>
      <c r="U97" s="93"/>
    </row>
    <row r="98" spans="2:21" ht="15.6" x14ac:dyDescent="0.3">
      <c r="B98" s="549"/>
      <c r="C98" s="555"/>
      <c r="D98" s="430"/>
      <c r="E98" s="430"/>
      <c r="F98" s="555"/>
      <c r="G98" s="402"/>
      <c r="H98" s="555"/>
      <c r="I98" s="270"/>
      <c r="J98" s="270"/>
      <c r="K98" s="270"/>
      <c r="L98" s="270"/>
      <c r="M98" s="270"/>
      <c r="N98" s="430"/>
      <c r="O98" s="84" t="s">
        <v>23</v>
      </c>
      <c r="P98" s="773"/>
      <c r="Q98" s="475"/>
      <c r="S98" s="93"/>
      <c r="T98" s="93"/>
      <c r="U98" s="93"/>
    </row>
    <row r="99" spans="2:21" ht="15.6" outlineLevel="1" x14ac:dyDescent="0.3">
      <c r="B99" s="400" t="s">
        <v>661</v>
      </c>
      <c r="C99" s="502"/>
      <c r="D99" s="400" t="s">
        <v>279</v>
      </c>
      <c r="E99" s="473"/>
      <c r="F99" s="502"/>
      <c r="G99" s="400" t="s">
        <v>260</v>
      </c>
      <c r="H99" s="502"/>
      <c r="I99" s="133">
        <f>SUM(J99:M99)</f>
        <v>663641.94000000006</v>
      </c>
      <c r="J99" s="133">
        <v>0</v>
      </c>
      <c r="K99" s="133">
        <v>0</v>
      </c>
      <c r="L99" s="133">
        <v>564095.64</v>
      </c>
      <c r="M99" s="133">
        <v>99546.3</v>
      </c>
      <c r="N99" s="436" t="s">
        <v>776</v>
      </c>
      <c r="O99" s="793">
        <v>1</v>
      </c>
      <c r="P99" s="557" t="s">
        <v>287</v>
      </c>
      <c r="Q99" s="473" t="s">
        <v>622</v>
      </c>
      <c r="S99" s="93"/>
      <c r="T99" s="93"/>
      <c r="U99" s="93"/>
    </row>
    <row r="100" spans="2:21" ht="15.6" outlineLevel="1" x14ac:dyDescent="0.3">
      <c r="B100" s="401"/>
      <c r="C100" s="503"/>
      <c r="D100" s="401"/>
      <c r="E100" s="474"/>
      <c r="F100" s="503"/>
      <c r="G100" s="401"/>
      <c r="H100" s="503"/>
      <c r="I100" s="190"/>
      <c r="J100" s="190"/>
      <c r="K100" s="190"/>
      <c r="L100" s="190"/>
      <c r="M100" s="190"/>
      <c r="N100" s="430"/>
      <c r="O100" s="794"/>
      <c r="P100" s="558"/>
      <c r="Q100" s="474"/>
      <c r="S100" s="93"/>
      <c r="T100" s="93"/>
      <c r="U100" s="93"/>
    </row>
    <row r="101" spans="2:21" ht="15.6" outlineLevel="1" x14ac:dyDescent="0.3">
      <c r="B101" s="401"/>
      <c r="C101" s="503"/>
      <c r="D101" s="401"/>
      <c r="E101" s="474"/>
      <c r="F101" s="503"/>
      <c r="G101" s="401"/>
      <c r="H101" s="503"/>
      <c r="I101" s="109"/>
      <c r="J101" s="109"/>
      <c r="K101" s="109"/>
      <c r="L101" s="109"/>
      <c r="M101" s="109"/>
      <c r="N101" s="436" t="s">
        <v>777</v>
      </c>
      <c r="O101" s="133">
        <v>26030.01</v>
      </c>
      <c r="P101" s="558"/>
      <c r="Q101" s="474"/>
      <c r="S101" s="93"/>
      <c r="T101" s="93"/>
      <c r="U101" s="93"/>
    </row>
    <row r="102" spans="2:21" ht="31.5" customHeight="1" outlineLevel="1" x14ac:dyDescent="0.3">
      <c r="B102" s="401"/>
      <c r="C102" s="503"/>
      <c r="D102" s="401"/>
      <c r="E102" s="474"/>
      <c r="F102" s="503"/>
      <c r="G102" s="401"/>
      <c r="H102" s="503"/>
      <c r="I102" s="109"/>
      <c r="J102" s="109"/>
      <c r="K102" s="109"/>
      <c r="L102" s="109"/>
      <c r="M102" s="109"/>
      <c r="N102" s="430"/>
      <c r="O102" s="190"/>
      <c r="P102" s="558"/>
      <c r="Q102" s="474"/>
      <c r="S102" s="93"/>
      <c r="T102" s="93"/>
      <c r="U102" s="93"/>
    </row>
    <row r="103" spans="2:21" ht="15.6" outlineLevel="1" x14ac:dyDescent="0.3">
      <c r="B103" s="401"/>
      <c r="C103" s="503"/>
      <c r="D103" s="401"/>
      <c r="E103" s="474"/>
      <c r="F103" s="503"/>
      <c r="G103" s="401"/>
      <c r="H103" s="503"/>
      <c r="I103" s="109"/>
      <c r="J103" s="109"/>
      <c r="K103" s="109"/>
      <c r="L103" s="109"/>
      <c r="M103" s="109"/>
      <c r="N103" s="436" t="s">
        <v>778</v>
      </c>
      <c r="O103" s="133">
        <v>2.6</v>
      </c>
      <c r="P103" s="558"/>
      <c r="Q103" s="474"/>
      <c r="S103" s="93"/>
      <c r="T103" s="93"/>
      <c r="U103" s="93"/>
    </row>
    <row r="104" spans="2:21" ht="49.2" customHeight="1" outlineLevel="1" x14ac:dyDescent="0.3">
      <c r="B104" s="47"/>
      <c r="C104" s="148"/>
      <c r="D104" s="47"/>
      <c r="E104" s="80"/>
      <c r="F104" s="148"/>
      <c r="G104" s="47"/>
      <c r="H104" s="148"/>
      <c r="I104" s="109"/>
      <c r="J104" s="109"/>
      <c r="K104" s="109"/>
      <c r="L104" s="109"/>
      <c r="M104" s="109"/>
      <c r="N104" s="430"/>
      <c r="O104" s="190"/>
      <c r="P104" s="265"/>
      <c r="Q104" s="80"/>
      <c r="S104" s="93"/>
      <c r="T104" s="93"/>
      <c r="U104" s="93"/>
    </row>
    <row r="105" spans="2:21" ht="15.6" outlineLevel="1" x14ac:dyDescent="0.3">
      <c r="B105" s="400" t="s">
        <v>662</v>
      </c>
      <c r="C105" s="502"/>
      <c r="D105" s="400" t="s">
        <v>279</v>
      </c>
      <c r="E105" s="473"/>
      <c r="F105" s="502"/>
      <c r="G105" s="400" t="s">
        <v>260</v>
      </c>
      <c r="H105" s="502"/>
      <c r="I105" s="133">
        <f>SUM(J105:M105)</f>
        <v>56221.22</v>
      </c>
      <c r="J105" s="133">
        <v>0</v>
      </c>
      <c r="K105" s="133">
        <v>0</v>
      </c>
      <c r="L105" s="133">
        <v>47788.03</v>
      </c>
      <c r="M105" s="133">
        <v>8433.19</v>
      </c>
      <c r="N105" s="436" t="s">
        <v>776</v>
      </c>
      <c r="O105" s="793">
        <v>1</v>
      </c>
      <c r="P105" s="557" t="s">
        <v>287</v>
      </c>
      <c r="Q105" s="473" t="s">
        <v>622</v>
      </c>
      <c r="S105" s="93"/>
      <c r="T105" s="93"/>
      <c r="U105" s="93"/>
    </row>
    <row r="106" spans="2:21" ht="15.6" outlineLevel="1" x14ac:dyDescent="0.3">
      <c r="B106" s="401"/>
      <c r="C106" s="503"/>
      <c r="D106" s="401"/>
      <c r="E106" s="474"/>
      <c r="F106" s="503"/>
      <c r="G106" s="401"/>
      <c r="H106" s="503"/>
      <c r="I106" s="190"/>
      <c r="J106" s="134"/>
      <c r="K106" s="134"/>
      <c r="L106" s="190"/>
      <c r="M106" s="190"/>
      <c r="N106" s="430"/>
      <c r="O106" s="794"/>
      <c r="P106" s="558"/>
      <c r="Q106" s="474"/>
      <c r="S106" s="93"/>
      <c r="T106" s="93"/>
      <c r="U106" s="93"/>
    </row>
    <row r="107" spans="2:21" ht="46.8" outlineLevel="1" x14ac:dyDescent="0.3">
      <c r="B107" s="401"/>
      <c r="C107" s="503"/>
      <c r="D107" s="401"/>
      <c r="E107" s="474"/>
      <c r="F107" s="503"/>
      <c r="G107" s="401"/>
      <c r="H107" s="503"/>
      <c r="I107" s="134"/>
      <c r="J107" s="134"/>
      <c r="K107" s="134"/>
      <c r="L107" s="134"/>
      <c r="M107" s="134"/>
      <c r="N107" s="71" t="s">
        <v>777</v>
      </c>
      <c r="O107" s="133">
        <v>6382</v>
      </c>
      <c r="P107" s="558"/>
      <c r="Q107" s="474"/>
      <c r="S107" s="93"/>
      <c r="T107" s="93"/>
      <c r="U107" s="93"/>
    </row>
    <row r="108" spans="2:21" ht="49.95" customHeight="1" outlineLevel="1" x14ac:dyDescent="0.3">
      <c r="B108" s="401"/>
      <c r="C108" s="503"/>
      <c r="D108" s="401"/>
      <c r="E108" s="474"/>
      <c r="F108" s="503"/>
      <c r="G108" s="401"/>
      <c r="H108" s="503"/>
      <c r="I108" s="134"/>
      <c r="J108" s="134"/>
      <c r="K108" s="134"/>
      <c r="L108" s="134"/>
      <c r="M108" s="134"/>
      <c r="N108" s="71" t="s">
        <v>778</v>
      </c>
      <c r="O108" s="133">
        <v>0.63</v>
      </c>
      <c r="P108" s="558"/>
      <c r="Q108" s="474"/>
      <c r="S108" s="93"/>
      <c r="T108" s="93"/>
      <c r="U108" s="93"/>
    </row>
    <row r="109" spans="2:21" ht="15.6" outlineLevel="1" x14ac:dyDescent="0.3">
      <c r="B109" s="400" t="s">
        <v>663</v>
      </c>
      <c r="C109" s="502"/>
      <c r="D109" s="400" t="s">
        <v>279</v>
      </c>
      <c r="E109" s="473"/>
      <c r="F109" s="502"/>
      <c r="G109" s="400" t="s">
        <v>260</v>
      </c>
      <c r="H109" s="502"/>
      <c r="I109" s="133">
        <f>SUM(J109:M109)</f>
        <v>136585.99</v>
      </c>
      <c r="J109" s="133">
        <v>0</v>
      </c>
      <c r="K109" s="133">
        <v>0</v>
      </c>
      <c r="L109" s="133">
        <v>116098.09</v>
      </c>
      <c r="M109" s="133">
        <v>20487.900000000001</v>
      </c>
      <c r="N109" s="436" t="s">
        <v>776</v>
      </c>
      <c r="O109" s="793">
        <v>1</v>
      </c>
      <c r="P109" s="557" t="s">
        <v>287</v>
      </c>
      <c r="Q109" s="473" t="s">
        <v>622</v>
      </c>
      <c r="S109" s="93"/>
      <c r="T109" s="93"/>
      <c r="U109" s="93"/>
    </row>
    <row r="110" spans="2:21" ht="15.6" outlineLevel="1" x14ac:dyDescent="0.3">
      <c r="B110" s="401"/>
      <c r="C110" s="503"/>
      <c r="D110" s="401"/>
      <c r="E110" s="474"/>
      <c r="F110" s="503"/>
      <c r="G110" s="401"/>
      <c r="H110" s="503"/>
      <c r="I110" s="190"/>
      <c r="J110" s="134"/>
      <c r="K110" s="134"/>
      <c r="L110" s="190"/>
      <c r="M110" s="190"/>
      <c r="N110" s="430"/>
      <c r="O110" s="794"/>
      <c r="P110" s="558"/>
      <c r="Q110" s="474"/>
      <c r="S110" s="93"/>
      <c r="T110" s="93"/>
      <c r="U110" s="93"/>
    </row>
    <row r="111" spans="2:21" ht="15.6" outlineLevel="1" x14ac:dyDescent="0.3">
      <c r="B111" s="401"/>
      <c r="C111" s="503"/>
      <c r="D111" s="401"/>
      <c r="E111" s="474"/>
      <c r="F111" s="503"/>
      <c r="G111" s="401"/>
      <c r="H111" s="503"/>
      <c r="I111" s="134"/>
      <c r="J111" s="134"/>
      <c r="K111" s="134"/>
      <c r="L111" s="134"/>
      <c r="M111" s="134"/>
      <c r="N111" s="436" t="s">
        <v>777</v>
      </c>
      <c r="O111" s="133">
        <v>8142</v>
      </c>
      <c r="P111" s="558"/>
      <c r="Q111" s="474"/>
      <c r="S111" s="227"/>
      <c r="T111" s="93"/>
      <c r="U111" s="93"/>
    </row>
    <row r="112" spans="2:21" ht="34.5" customHeight="1" outlineLevel="1" x14ac:dyDescent="0.3">
      <c r="B112" s="401"/>
      <c r="C112" s="503"/>
      <c r="D112" s="401"/>
      <c r="E112" s="474"/>
      <c r="F112" s="503"/>
      <c r="G112" s="401"/>
      <c r="H112" s="503"/>
      <c r="I112" s="134"/>
      <c r="J112" s="134"/>
      <c r="K112" s="134"/>
      <c r="L112" s="134"/>
      <c r="M112" s="134"/>
      <c r="N112" s="430"/>
      <c r="O112" s="190"/>
      <c r="P112" s="558"/>
      <c r="Q112" s="474"/>
      <c r="S112" s="227"/>
      <c r="T112" s="93"/>
      <c r="U112" s="93"/>
    </row>
    <row r="113" spans="2:21" ht="15.6" outlineLevel="1" x14ac:dyDescent="0.3">
      <c r="B113" s="401"/>
      <c r="C113" s="503"/>
      <c r="D113" s="401"/>
      <c r="E113" s="474"/>
      <c r="F113" s="503"/>
      <c r="G113" s="401"/>
      <c r="H113" s="503"/>
      <c r="I113" s="134"/>
      <c r="J113" s="134"/>
      <c r="K113" s="134"/>
      <c r="L113" s="134"/>
      <c r="M113" s="134"/>
      <c r="N113" s="436" t="s">
        <v>778</v>
      </c>
      <c r="O113" s="133">
        <v>0.81</v>
      </c>
      <c r="P113" s="558"/>
      <c r="Q113" s="474"/>
      <c r="S113" s="93"/>
      <c r="T113" s="93"/>
      <c r="U113" s="93"/>
    </row>
    <row r="114" spans="2:21" ht="49.2" customHeight="1" outlineLevel="1" x14ac:dyDescent="0.3">
      <c r="B114" s="47"/>
      <c r="C114" s="148"/>
      <c r="D114" s="47"/>
      <c r="E114" s="80"/>
      <c r="F114" s="148"/>
      <c r="G114" s="47"/>
      <c r="H114" s="148"/>
      <c r="I114" s="134"/>
      <c r="J114" s="134"/>
      <c r="K114" s="134"/>
      <c r="L114" s="134"/>
      <c r="M114" s="134"/>
      <c r="N114" s="430"/>
      <c r="O114" s="190"/>
      <c r="P114" s="265"/>
      <c r="Q114" s="80"/>
      <c r="S114" s="93"/>
      <c r="T114" s="93"/>
      <c r="U114" s="93"/>
    </row>
    <row r="115" spans="2:21" ht="15.6" outlineLevel="1" x14ac:dyDescent="0.3">
      <c r="B115" s="400" t="s">
        <v>664</v>
      </c>
      <c r="C115" s="502"/>
      <c r="D115" s="400" t="s">
        <v>279</v>
      </c>
      <c r="E115" s="473"/>
      <c r="F115" s="502"/>
      <c r="G115" s="400" t="s">
        <v>260</v>
      </c>
      <c r="H115" s="502"/>
      <c r="I115" s="133">
        <f>SUM(J115:M115)</f>
        <v>894415.47</v>
      </c>
      <c r="J115" s="133">
        <v>0</v>
      </c>
      <c r="K115" s="133">
        <v>0</v>
      </c>
      <c r="L115" s="133">
        <v>760253.14</v>
      </c>
      <c r="M115" s="133">
        <v>134162.32999999999</v>
      </c>
      <c r="N115" s="436" t="s">
        <v>776</v>
      </c>
      <c r="O115" s="793">
        <v>1</v>
      </c>
      <c r="P115" s="557" t="s">
        <v>287</v>
      </c>
      <c r="Q115" s="473" t="s">
        <v>622</v>
      </c>
      <c r="S115" s="93"/>
      <c r="T115" s="93"/>
      <c r="U115" s="93"/>
    </row>
    <row r="116" spans="2:21" ht="15.6" outlineLevel="1" x14ac:dyDescent="0.3">
      <c r="B116" s="401"/>
      <c r="C116" s="503"/>
      <c r="D116" s="401"/>
      <c r="E116" s="474"/>
      <c r="F116" s="503"/>
      <c r="G116" s="401"/>
      <c r="H116" s="503"/>
      <c r="I116" s="190"/>
      <c r="J116" s="134"/>
      <c r="K116" s="134"/>
      <c r="L116" s="190"/>
      <c r="M116" s="190"/>
      <c r="N116" s="430"/>
      <c r="O116" s="794"/>
      <c r="P116" s="558"/>
      <c r="Q116" s="474"/>
      <c r="S116" s="93"/>
      <c r="T116" s="93"/>
      <c r="U116" s="93"/>
    </row>
    <row r="117" spans="2:21" ht="46.8" outlineLevel="1" x14ac:dyDescent="0.3">
      <c r="B117" s="401"/>
      <c r="C117" s="503"/>
      <c r="D117" s="401"/>
      <c r="E117" s="474"/>
      <c r="F117" s="503"/>
      <c r="G117" s="401"/>
      <c r="H117" s="503"/>
      <c r="I117" s="134"/>
      <c r="J117" s="134"/>
      <c r="K117" s="134"/>
      <c r="L117" s="134"/>
      <c r="M117" s="134"/>
      <c r="N117" s="71" t="s">
        <v>777</v>
      </c>
      <c r="O117" s="133">
        <v>96954</v>
      </c>
      <c r="P117" s="558"/>
      <c r="Q117" s="474"/>
      <c r="S117" s="93"/>
      <c r="T117" s="93"/>
      <c r="U117" s="93"/>
    </row>
    <row r="118" spans="2:21" ht="48.6" customHeight="1" outlineLevel="1" x14ac:dyDescent="0.3">
      <c r="B118" s="401"/>
      <c r="C118" s="503"/>
      <c r="D118" s="401"/>
      <c r="E118" s="474"/>
      <c r="F118" s="503"/>
      <c r="G118" s="401"/>
      <c r="H118" s="503"/>
      <c r="I118" s="134"/>
      <c r="J118" s="134"/>
      <c r="K118" s="134"/>
      <c r="L118" s="134"/>
      <c r="M118" s="134"/>
      <c r="N118" s="71" t="s">
        <v>778</v>
      </c>
      <c r="O118" s="133">
        <v>9.69</v>
      </c>
      <c r="P118" s="558"/>
      <c r="Q118" s="474"/>
      <c r="S118" s="93"/>
      <c r="T118" s="93"/>
      <c r="U118" s="93"/>
    </row>
    <row r="119" spans="2:21" ht="34.5" customHeight="1" outlineLevel="1" x14ac:dyDescent="0.3">
      <c r="B119" s="401"/>
      <c r="C119" s="148"/>
      <c r="D119" s="401"/>
      <c r="E119" s="474"/>
      <c r="F119" s="148"/>
      <c r="G119" s="401"/>
      <c r="H119" s="148"/>
      <c r="I119" s="134"/>
      <c r="J119" s="134"/>
      <c r="K119" s="134"/>
      <c r="L119" s="134"/>
      <c r="M119" s="134"/>
      <c r="N119" s="269" t="s">
        <v>781</v>
      </c>
      <c r="O119" s="133">
        <v>0.35</v>
      </c>
      <c r="P119" s="265"/>
      <c r="Q119" s="80"/>
      <c r="S119" s="93"/>
      <c r="T119" s="93"/>
      <c r="U119" s="93"/>
    </row>
    <row r="120" spans="2:21" ht="31.5" customHeight="1" outlineLevel="1" x14ac:dyDescent="0.3">
      <c r="B120" s="402"/>
      <c r="C120" s="148"/>
      <c r="D120" s="402"/>
      <c r="E120" s="475"/>
      <c r="F120" s="148"/>
      <c r="G120" s="402"/>
      <c r="H120" s="148"/>
      <c r="I120" s="134"/>
      <c r="J120" s="135"/>
      <c r="K120" s="135"/>
      <c r="L120" s="134"/>
      <c r="M120" s="134"/>
      <c r="N120" s="71" t="s">
        <v>782</v>
      </c>
      <c r="O120" s="86">
        <v>540</v>
      </c>
      <c r="P120" s="265"/>
      <c r="Q120" s="80"/>
      <c r="S120" s="93"/>
      <c r="T120" s="93"/>
      <c r="U120" s="93"/>
    </row>
    <row r="121" spans="2:21" ht="15.6" outlineLevel="1" x14ac:dyDescent="0.3">
      <c r="B121" s="400" t="s">
        <v>665</v>
      </c>
      <c r="C121" s="502"/>
      <c r="D121" s="400" t="s">
        <v>279</v>
      </c>
      <c r="E121" s="473"/>
      <c r="F121" s="502"/>
      <c r="G121" s="400" t="s">
        <v>260</v>
      </c>
      <c r="H121" s="502"/>
      <c r="I121" s="133">
        <f>SUM(J121:M121)</f>
        <v>3402337.42</v>
      </c>
      <c r="J121" s="133">
        <v>0</v>
      </c>
      <c r="K121" s="133">
        <v>0</v>
      </c>
      <c r="L121" s="133">
        <v>2891986.8</v>
      </c>
      <c r="M121" s="133">
        <v>510350.62</v>
      </c>
      <c r="N121" s="436" t="s">
        <v>776</v>
      </c>
      <c r="O121" s="793">
        <v>1</v>
      </c>
      <c r="P121" s="557" t="s">
        <v>623</v>
      </c>
      <c r="Q121" s="473" t="s">
        <v>622</v>
      </c>
      <c r="S121" s="93"/>
      <c r="T121" s="93"/>
      <c r="U121" s="93"/>
    </row>
    <row r="122" spans="2:21" ht="15.6" outlineLevel="1" x14ac:dyDescent="0.3">
      <c r="B122" s="401"/>
      <c r="C122" s="503"/>
      <c r="D122" s="401"/>
      <c r="E122" s="474"/>
      <c r="F122" s="503"/>
      <c r="G122" s="401"/>
      <c r="H122" s="503"/>
      <c r="I122" s="190"/>
      <c r="J122" s="134"/>
      <c r="K122" s="134"/>
      <c r="L122" s="190"/>
      <c r="M122" s="190"/>
      <c r="N122" s="430"/>
      <c r="O122" s="794"/>
      <c r="P122" s="558"/>
      <c r="Q122" s="474"/>
      <c r="S122" s="93"/>
      <c r="T122" s="93"/>
      <c r="U122" s="93"/>
    </row>
    <row r="123" spans="2:21" ht="46.8" outlineLevel="1" x14ac:dyDescent="0.3">
      <c r="B123" s="401"/>
      <c r="C123" s="503"/>
      <c r="D123" s="401"/>
      <c r="E123" s="474"/>
      <c r="F123" s="503"/>
      <c r="G123" s="401"/>
      <c r="H123" s="503"/>
      <c r="I123" s="134"/>
      <c r="J123" s="134"/>
      <c r="K123" s="134"/>
      <c r="L123" s="134"/>
      <c r="M123" s="134"/>
      <c r="N123" s="71" t="s">
        <v>777</v>
      </c>
      <c r="O123" s="133">
        <v>252918</v>
      </c>
      <c r="P123" s="558"/>
      <c r="Q123" s="474"/>
      <c r="S123" s="72"/>
      <c r="T123" s="93"/>
      <c r="U123" s="93"/>
    </row>
    <row r="124" spans="2:21" ht="50.4" customHeight="1" outlineLevel="1" x14ac:dyDescent="0.3">
      <c r="B124" s="401"/>
      <c r="C124" s="503"/>
      <c r="D124" s="401"/>
      <c r="E124" s="474"/>
      <c r="F124" s="503"/>
      <c r="G124" s="401"/>
      <c r="H124" s="503"/>
      <c r="I124" s="134"/>
      <c r="J124" s="134"/>
      <c r="K124" s="134"/>
      <c r="L124" s="134"/>
      <c r="M124" s="134"/>
      <c r="N124" s="71" t="s">
        <v>778</v>
      </c>
      <c r="O124" s="133">
        <v>25.29</v>
      </c>
      <c r="P124" s="558"/>
      <c r="Q124" s="474"/>
      <c r="S124" s="93"/>
      <c r="T124" s="93"/>
      <c r="U124" s="93"/>
    </row>
    <row r="125" spans="2:21" ht="46.8" outlineLevel="1" x14ac:dyDescent="0.3">
      <c r="B125" s="400" t="s">
        <v>742</v>
      </c>
      <c r="C125" s="502"/>
      <c r="D125" s="400" t="s">
        <v>290</v>
      </c>
      <c r="E125" s="473"/>
      <c r="F125" s="502"/>
      <c r="G125" s="400" t="s">
        <v>290</v>
      </c>
      <c r="H125" s="502"/>
      <c r="I125" s="133">
        <f>SUM(J125:M126)</f>
        <v>80000</v>
      </c>
      <c r="J125" s="133">
        <v>0</v>
      </c>
      <c r="K125" s="133">
        <v>0</v>
      </c>
      <c r="L125" s="133">
        <v>68000</v>
      </c>
      <c r="M125" s="133">
        <v>12000</v>
      </c>
      <c r="N125" s="26" t="s">
        <v>628</v>
      </c>
      <c r="O125" s="58">
        <v>97444</v>
      </c>
      <c r="P125" s="24" t="s">
        <v>299</v>
      </c>
      <c r="Q125" s="24" t="s">
        <v>627</v>
      </c>
      <c r="S125" s="93"/>
      <c r="T125" s="93"/>
      <c r="U125" s="93"/>
    </row>
    <row r="126" spans="2:21" ht="48" customHeight="1" outlineLevel="1" x14ac:dyDescent="0.3">
      <c r="B126" s="402"/>
      <c r="C126" s="555"/>
      <c r="D126" s="402"/>
      <c r="E126" s="475"/>
      <c r="F126" s="555"/>
      <c r="G126" s="402"/>
      <c r="H126" s="555"/>
      <c r="I126" s="270"/>
      <c r="J126" s="270"/>
      <c r="K126" s="270"/>
      <c r="L126" s="270"/>
      <c r="M126" s="270"/>
      <c r="N126" s="23" t="s">
        <v>625</v>
      </c>
      <c r="O126" s="271">
        <v>9.7444000000000006</v>
      </c>
      <c r="P126" s="31"/>
      <c r="Q126" s="31"/>
      <c r="S126" s="93"/>
      <c r="T126" s="93"/>
      <c r="U126" s="93"/>
    </row>
    <row r="127" spans="2:21" ht="34.200000000000003" customHeight="1" outlineLevel="1" x14ac:dyDescent="0.3">
      <c r="B127" s="400" t="s">
        <v>666</v>
      </c>
      <c r="C127" s="502"/>
      <c r="D127" s="400" t="s">
        <v>290</v>
      </c>
      <c r="E127" s="473"/>
      <c r="F127" s="502"/>
      <c r="G127" s="400" t="s">
        <v>260</v>
      </c>
      <c r="H127" s="502"/>
      <c r="I127" s="462">
        <f>SUM(J127:M129)</f>
        <v>400000</v>
      </c>
      <c r="J127" s="462">
        <v>0</v>
      </c>
      <c r="K127" s="462">
        <v>0</v>
      </c>
      <c r="L127" s="462">
        <v>340000</v>
      </c>
      <c r="M127" s="462">
        <v>60000</v>
      </c>
      <c r="N127" s="29" t="s">
        <v>620</v>
      </c>
      <c r="O127" s="41">
        <v>1</v>
      </c>
      <c r="P127" s="473" t="s">
        <v>629</v>
      </c>
      <c r="Q127" s="473" t="s">
        <v>622</v>
      </c>
      <c r="S127" s="93"/>
      <c r="T127" s="93"/>
      <c r="U127" s="93"/>
    </row>
    <row r="128" spans="2:21" ht="46.8" outlineLevel="1" x14ac:dyDescent="0.3">
      <c r="B128" s="401"/>
      <c r="C128" s="503"/>
      <c r="D128" s="401"/>
      <c r="E128" s="474"/>
      <c r="F128" s="503"/>
      <c r="G128" s="401"/>
      <c r="H128" s="503"/>
      <c r="I128" s="457"/>
      <c r="J128" s="457"/>
      <c r="K128" s="457"/>
      <c r="L128" s="457"/>
      <c r="M128" s="457"/>
      <c r="N128" s="26" t="s">
        <v>628</v>
      </c>
      <c r="O128" s="58">
        <v>60.62</v>
      </c>
      <c r="P128" s="474"/>
      <c r="Q128" s="474"/>
      <c r="S128" s="93"/>
      <c r="T128" s="93"/>
      <c r="U128" s="93"/>
    </row>
    <row r="129" spans="2:21" ht="50.4" customHeight="1" outlineLevel="1" x14ac:dyDescent="0.3">
      <c r="B129" s="401"/>
      <c r="C129" s="503"/>
      <c r="D129" s="401"/>
      <c r="E129" s="474"/>
      <c r="F129" s="503"/>
      <c r="G129" s="401"/>
      <c r="H129" s="503"/>
      <c r="I129" s="457"/>
      <c r="J129" s="457"/>
      <c r="K129" s="457"/>
      <c r="L129" s="457"/>
      <c r="M129" s="457"/>
      <c r="N129" s="26" t="s">
        <v>625</v>
      </c>
      <c r="O129" s="58">
        <v>36.1</v>
      </c>
      <c r="P129" s="474"/>
      <c r="Q129" s="474"/>
      <c r="S129" s="93"/>
      <c r="T129" s="93"/>
      <c r="U129" s="93"/>
    </row>
    <row r="130" spans="2:21" ht="34.200000000000003" customHeight="1" outlineLevel="1" x14ac:dyDescent="0.3">
      <c r="B130" s="400" t="s">
        <v>667</v>
      </c>
      <c r="C130" s="502"/>
      <c r="D130" s="400" t="s">
        <v>290</v>
      </c>
      <c r="E130" s="473"/>
      <c r="F130" s="502"/>
      <c r="G130" s="400" t="s">
        <v>260</v>
      </c>
      <c r="H130" s="502"/>
      <c r="I130" s="462">
        <f>SUM(J130:M132)</f>
        <v>80000</v>
      </c>
      <c r="J130" s="462">
        <v>0</v>
      </c>
      <c r="K130" s="462">
        <v>0</v>
      </c>
      <c r="L130" s="462">
        <v>68000</v>
      </c>
      <c r="M130" s="462">
        <v>12000</v>
      </c>
      <c r="N130" s="29" t="s">
        <v>620</v>
      </c>
      <c r="O130" s="41">
        <v>1</v>
      </c>
      <c r="P130" s="473" t="s">
        <v>630</v>
      </c>
      <c r="Q130" s="473" t="s">
        <v>622</v>
      </c>
      <c r="S130" s="93"/>
      <c r="T130" s="93"/>
      <c r="U130" s="93"/>
    </row>
    <row r="131" spans="2:21" ht="46.8" outlineLevel="1" x14ac:dyDescent="0.3">
      <c r="B131" s="401"/>
      <c r="C131" s="503"/>
      <c r="D131" s="401"/>
      <c r="E131" s="474"/>
      <c r="F131" s="503"/>
      <c r="G131" s="401"/>
      <c r="H131" s="503"/>
      <c r="I131" s="457"/>
      <c r="J131" s="457"/>
      <c r="K131" s="457"/>
      <c r="L131" s="457"/>
      <c r="M131" s="457"/>
      <c r="N131" s="26" t="s">
        <v>628</v>
      </c>
      <c r="O131" s="58">
        <v>21100</v>
      </c>
      <c r="P131" s="474"/>
      <c r="Q131" s="474"/>
      <c r="S131" s="93"/>
      <c r="T131" s="93"/>
      <c r="U131" s="93"/>
    </row>
    <row r="132" spans="2:21" ht="50.4" customHeight="1" outlineLevel="1" x14ac:dyDescent="0.3">
      <c r="B132" s="401"/>
      <c r="C132" s="503"/>
      <c r="D132" s="401"/>
      <c r="E132" s="474"/>
      <c r="F132" s="503"/>
      <c r="G132" s="401"/>
      <c r="H132" s="503"/>
      <c r="I132" s="457"/>
      <c r="J132" s="457"/>
      <c r="K132" s="457"/>
      <c r="L132" s="457"/>
      <c r="M132" s="457"/>
      <c r="N132" s="26" t="s">
        <v>625</v>
      </c>
      <c r="O132" s="58">
        <v>2.11</v>
      </c>
      <c r="P132" s="474"/>
      <c r="Q132" s="474"/>
      <c r="S132" s="93"/>
      <c r="T132" s="93"/>
      <c r="U132" s="93"/>
    </row>
    <row r="133" spans="2:21" ht="34.950000000000003" customHeight="1" outlineLevel="1" x14ac:dyDescent="0.3">
      <c r="B133" s="400" t="s">
        <v>668</v>
      </c>
      <c r="C133" s="502"/>
      <c r="D133" s="400" t="s">
        <v>290</v>
      </c>
      <c r="E133" s="473"/>
      <c r="F133" s="502"/>
      <c r="G133" s="400" t="s">
        <v>260</v>
      </c>
      <c r="H133" s="502"/>
      <c r="I133" s="462">
        <f>SUM(J133:M135)</f>
        <v>370000</v>
      </c>
      <c r="J133" s="462">
        <v>0</v>
      </c>
      <c r="K133" s="462">
        <v>0</v>
      </c>
      <c r="L133" s="462">
        <v>314500</v>
      </c>
      <c r="M133" s="462">
        <v>55500</v>
      </c>
      <c r="N133" s="29" t="s">
        <v>620</v>
      </c>
      <c r="O133" s="41">
        <v>1</v>
      </c>
      <c r="P133" s="473" t="s">
        <v>332</v>
      </c>
      <c r="Q133" s="473" t="s">
        <v>321</v>
      </c>
      <c r="S133" s="93"/>
      <c r="T133" s="93"/>
      <c r="U133" s="93"/>
    </row>
    <row r="134" spans="2:21" ht="46.8" outlineLevel="1" x14ac:dyDescent="0.3">
      <c r="B134" s="401"/>
      <c r="C134" s="503"/>
      <c r="D134" s="401"/>
      <c r="E134" s="474"/>
      <c r="F134" s="503"/>
      <c r="G134" s="401"/>
      <c r="H134" s="503"/>
      <c r="I134" s="457"/>
      <c r="J134" s="457"/>
      <c r="K134" s="457"/>
      <c r="L134" s="457"/>
      <c r="M134" s="457"/>
      <c r="N134" s="26" t="s">
        <v>628</v>
      </c>
      <c r="O134" s="58">
        <v>454000</v>
      </c>
      <c r="P134" s="474"/>
      <c r="Q134" s="474"/>
      <c r="S134" s="93"/>
      <c r="T134" s="93"/>
      <c r="U134" s="93"/>
    </row>
    <row r="135" spans="2:21" ht="49.2" customHeight="1" outlineLevel="1" x14ac:dyDescent="0.3">
      <c r="B135" s="401"/>
      <c r="C135" s="503"/>
      <c r="D135" s="401"/>
      <c r="E135" s="474"/>
      <c r="F135" s="503"/>
      <c r="G135" s="401"/>
      <c r="H135" s="503"/>
      <c r="I135" s="457"/>
      <c r="J135" s="457"/>
      <c r="K135" s="457"/>
      <c r="L135" s="457"/>
      <c r="M135" s="457"/>
      <c r="N135" s="26" t="s">
        <v>625</v>
      </c>
      <c r="O135" s="58">
        <v>45.4</v>
      </c>
      <c r="P135" s="474"/>
      <c r="Q135" s="474"/>
      <c r="S135" s="93"/>
      <c r="T135" s="93"/>
      <c r="U135" s="93"/>
    </row>
    <row r="136" spans="2:21" ht="34.950000000000003" customHeight="1" outlineLevel="1" x14ac:dyDescent="0.3">
      <c r="B136" s="400" t="s">
        <v>669</v>
      </c>
      <c r="C136" s="502"/>
      <c r="D136" s="400" t="s">
        <v>290</v>
      </c>
      <c r="E136" s="473"/>
      <c r="F136" s="502"/>
      <c r="G136" s="400" t="s">
        <v>260</v>
      </c>
      <c r="H136" s="502"/>
      <c r="I136" s="462">
        <f>SUM(J136:M138)</f>
        <v>561380</v>
      </c>
      <c r="J136" s="462">
        <v>0</v>
      </c>
      <c r="K136" s="462">
        <v>0</v>
      </c>
      <c r="L136" s="462">
        <v>477173</v>
      </c>
      <c r="M136" s="462">
        <v>84207</v>
      </c>
      <c r="N136" s="29" t="s">
        <v>620</v>
      </c>
      <c r="O136" s="41">
        <v>1</v>
      </c>
      <c r="P136" s="473" t="s">
        <v>630</v>
      </c>
      <c r="Q136" s="473" t="s">
        <v>627</v>
      </c>
      <c r="S136" s="93"/>
      <c r="T136" s="93"/>
      <c r="U136" s="93"/>
    </row>
    <row r="137" spans="2:21" ht="49.5" customHeight="1" outlineLevel="1" x14ac:dyDescent="0.3">
      <c r="B137" s="401"/>
      <c r="C137" s="503"/>
      <c r="D137" s="401"/>
      <c r="E137" s="474"/>
      <c r="F137" s="503"/>
      <c r="G137" s="401"/>
      <c r="H137" s="503"/>
      <c r="I137" s="457"/>
      <c r="J137" s="457"/>
      <c r="K137" s="457"/>
      <c r="L137" s="457"/>
      <c r="M137" s="457"/>
      <c r="N137" s="26" t="s">
        <v>628</v>
      </c>
      <c r="O137" s="37">
        <v>1054</v>
      </c>
      <c r="P137" s="474"/>
      <c r="Q137" s="474"/>
      <c r="S137" s="93"/>
      <c r="T137" s="93"/>
      <c r="U137" s="93"/>
    </row>
    <row r="138" spans="2:21" ht="49.2" customHeight="1" outlineLevel="1" x14ac:dyDescent="0.3">
      <c r="B138" s="401"/>
      <c r="C138" s="503"/>
      <c r="D138" s="401"/>
      <c r="E138" s="474"/>
      <c r="F138" s="503"/>
      <c r="G138" s="401"/>
      <c r="H138" s="503"/>
      <c r="I138" s="457"/>
      <c r="J138" s="457"/>
      <c r="K138" s="457"/>
      <c r="L138" s="457"/>
      <c r="M138" s="457"/>
      <c r="N138" s="26" t="s">
        <v>625</v>
      </c>
      <c r="O138" s="89">
        <v>0.10539999999999999</v>
      </c>
      <c r="P138" s="474"/>
      <c r="Q138" s="474"/>
      <c r="S138" s="93"/>
      <c r="T138" s="93"/>
      <c r="U138" s="93"/>
    </row>
    <row r="139" spans="2:21" ht="34.200000000000003" customHeight="1" outlineLevel="1" x14ac:dyDescent="0.3">
      <c r="B139" s="400" t="s">
        <v>670</v>
      </c>
      <c r="C139" s="502"/>
      <c r="D139" s="400" t="s">
        <v>296</v>
      </c>
      <c r="E139" s="400" t="s">
        <v>635</v>
      </c>
      <c r="F139" s="502"/>
      <c r="G139" s="400" t="s">
        <v>260</v>
      </c>
      <c r="H139" s="502"/>
      <c r="I139" s="462">
        <f>SUM(J139:M141)</f>
        <v>470000</v>
      </c>
      <c r="J139" s="462">
        <v>0</v>
      </c>
      <c r="K139" s="462">
        <v>0</v>
      </c>
      <c r="L139" s="462">
        <v>399500</v>
      </c>
      <c r="M139" s="462">
        <v>70500</v>
      </c>
      <c r="N139" s="29" t="s">
        <v>620</v>
      </c>
      <c r="O139" s="41">
        <v>1</v>
      </c>
      <c r="P139" s="473" t="s">
        <v>634</v>
      </c>
      <c r="Q139" s="473" t="s">
        <v>631</v>
      </c>
      <c r="S139" s="93"/>
      <c r="T139" s="93"/>
      <c r="U139" s="93"/>
    </row>
    <row r="140" spans="2:21" ht="46.8" outlineLevel="1" x14ac:dyDescent="0.3">
      <c r="B140" s="401"/>
      <c r="C140" s="503"/>
      <c r="D140" s="401"/>
      <c r="E140" s="401"/>
      <c r="F140" s="503"/>
      <c r="G140" s="401"/>
      <c r="H140" s="503"/>
      <c r="I140" s="457"/>
      <c r="J140" s="457"/>
      <c r="K140" s="457"/>
      <c r="L140" s="457"/>
      <c r="M140" s="457"/>
      <c r="N140" s="26" t="s">
        <v>628</v>
      </c>
      <c r="O140" s="58">
        <v>81600</v>
      </c>
      <c r="P140" s="474"/>
      <c r="Q140" s="474"/>
      <c r="S140" s="93"/>
      <c r="T140" s="93"/>
      <c r="U140" s="93"/>
    </row>
    <row r="141" spans="2:21" ht="49.95" customHeight="1" outlineLevel="1" x14ac:dyDescent="0.3">
      <c r="B141" s="401"/>
      <c r="C141" s="503"/>
      <c r="D141" s="401"/>
      <c r="E141" s="401"/>
      <c r="F141" s="503"/>
      <c r="G141" s="401"/>
      <c r="H141" s="503"/>
      <c r="I141" s="457"/>
      <c r="J141" s="457"/>
      <c r="K141" s="457"/>
      <c r="L141" s="457"/>
      <c r="M141" s="457"/>
      <c r="N141" s="26" t="s">
        <v>625</v>
      </c>
      <c r="O141" s="58">
        <v>8.16</v>
      </c>
      <c r="P141" s="474"/>
      <c r="Q141" s="474"/>
      <c r="S141" s="93"/>
      <c r="T141" s="93"/>
      <c r="U141" s="93"/>
    </row>
    <row r="142" spans="2:21" ht="34.950000000000003" customHeight="1" outlineLevel="1" x14ac:dyDescent="0.3">
      <c r="B142" s="400" t="s">
        <v>671</v>
      </c>
      <c r="C142" s="502"/>
      <c r="D142" s="400" t="s">
        <v>296</v>
      </c>
      <c r="E142" s="400" t="s">
        <v>635</v>
      </c>
      <c r="F142" s="502"/>
      <c r="G142" s="400" t="s">
        <v>260</v>
      </c>
      <c r="H142" s="502"/>
      <c r="I142" s="462">
        <f>SUM(J142:M144)</f>
        <v>3350000</v>
      </c>
      <c r="J142" s="462">
        <v>0</v>
      </c>
      <c r="K142" s="462">
        <v>0</v>
      </c>
      <c r="L142" s="462">
        <v>2847500</v>
      </c>
      <c r="M142" s="462">
        <v>502500</v>
      </c>
      <c r="N142" s="29" t="s">
        <v>620</v>
      </c>
      <c r="O142" s="41">
        <v>1</v>
      </c>
      <c r="P142" s="473" t="s">
        <v>322</v>
      </c>
      <c r="Q142" s="473" t="s">
        <v>321</v>
      </c>
      <c r="S142" s="93"/>
      <c r="T142" s="93"/>
      <c r="U142" s="93"/>
    </row>
    <row r="143" spans="2:21" ht="46.8" outlineLevel="1" x14ac:dyDescent="0.3">
      <c r="B143" s="401"/>
      <c r="C143" s="503"/>
      <c r="D143" s="401"/>
      <c r="E143" s="401"/>
      <c r="F143" s="503"/>
      <c r="G143" s="401"/>
      <c r="H143" s="503"/>
      <c r="I143" s="457"/>
      <c r="J143" s="457"/>
      <c r="K143" s="457"/>
      <c r="L143" s="457"/>
      <c r="M143" s="457"/>
      <c r="N143" s="26" t="s">
        <v>628</v>
      </c>
      <c r="O143" s="58">
        <v>292000</v>
      </c>
      <c r="P143" s="474"/>
      <c r="Q143" s="474"/>
      <c r="S143" s="93"/>
      <c r="T143" s="93"/>
      <c r="U143" s="93"/>
    </row>
    <row r="144" spans="2:21" ht="50.4" customHeight="1" outlineLevel="1" x14ac:dyDescent="0.3">
      <c r="B144" s="401"/>
      <c r="C144" s="503"/>
      <c r="D144" s="401"/>
      <c r="E144" s="401"/>
      <c r="F144" s="503"/>
      <c r="G144" s="401"/>
      <c r="H144" s="503"/>
      <c r="I144" s="457"/>
      <c r="J144" s="457"/>
      <c r="K144" s="457"/>
      <c r="L144" s="457"/>
      <c r="M144" s="457"/>
      <c r="N144" s="26" t="s">
        <v>625</v>
      </c>
      <c r="O144" s="58">
        <v>29.2</v>
      </c>
      <c r="P144" s="474"/>
      <c r="Q144" s="474"/>
      <c r="S144" s="93"/>
      <c r="T144" s="93"/>
      <c r="U144" s="93"/>
    </row>
    <row r="145" spans="2:21" ht="15" customHeight="1" outlineLevel="1" x14ac:dyDescent="0.3">
      <c r="B145" s="400" t="s">
        <v>672</v>
      </c>
      <c r="C145" s="502"/>
      <c r="D145" s="400" t="s">
        <v>296</v>
      </c>
      <c r="E145" s="400" t="s">
        <v>635</v>
      </c>
      <c r="F145" s="502"/>
      <c r="G145" s="400" t="s">
        <v>260</v>
      </c>
      <c r="H145" s="502"/>
      <c r="I145" s="133">
        <f>SUM(J145:M145)</f>
        <v>391918.07999999996</v>
      </c>
      <c r="J145" s="133">
        <v>0</v>
      </c>
      <c r="K145" s="133">
        <v>0</v>
      </c>
      <c r="L145" s="133">
        <v>333130.36</v>
      </c>
      <c r="M145" s="133">
        <v>58787.72</v>
      </c>
      <c r="N145" s="400" t="s">
        <v>620</v>
      </c>
      <c r="O145" s="710">
        <v>1</v>
      </c>
      <c r="P145" s="473" t="s">
        <v>354</v>
      </c>
      <c r="Q145" s="473" t="s">
        <v>348</v>
      </c>
      <c r="S145" s="93"/>
      <c r="T145" s="93"/>
      <c r="U145" s="93"/>
    </row>
    <row r="146" spans="2:21" ht="15" customHeight="1" outlineLevel="1" x14ac:dyDescent="0.3">
      <c r="B146" s="401"/>
      <c r="C146" s="503"/>
      <c r="D146" s="401"/>
      <c r="E146" s="401"/>
      <c r="F146" s="503"/>
      <c r="G146" s="401"/>
      <c r="H146" s="503"/>
      <c r="I146" s="190"/>
      <c r="J146" s="134"/>
      <c r="K146" s="134"/>
      <c r="L146" s="190"/>
      <c r="M146" s="190"/>
      <c r="N146" s="402"/>
      <c r="O146" s="711"/>
      <c r="P146" s="474"/>
      <c r="Q146" s="474"/>
      <c r="S146" s="93"/>
      <c r="T146" s="93"/>
      <c r="U146" s="93"/>
    </row>
    <row r="147" spans="2:21" ht="46.8" outlineLevel="1" x14ac:dyDescent="0.3">
      <c r="B147" s="401"/>
      <c r="C147" s="503"/>
      <c r="D147" s="401"/>
      <c r="E147" s="401"/>
      <c r="F147" s="503"/>
      <c r="G147" s="401"/>
      <c r="H147" s="503"/>
      <c r="I147" s="134"/>
      <c r="J147" s="134"/>
      <c r="K147" s="134"/>
      <c r="L147" s="134"/>
      <c r="M147" s="134"/>
      <c r="N147" s="26" t="s">
        <v>628</v>
      </c>
      <c r="O147" s="58">
        <v>1475.64</v>
      </c>
      <c r="P147" s="474"/>
      <c r="Q147" s="474"/>
      <c r="S147" s="93"/>
      <c r="T147" s="93"/>
      <c r="U147" s="93"/>
    </row>
    <row r="148" spans="2:21" ht="64.5" customHeight="1" outlineLevel="1" x14ac:dyDescent="0.3">
      <c r="B148" s="401"/>
      <c r="C148" s="503"/>
      <c r="D148" s="401"/>
      <c r="E148" s="401"/>
      <c r="F148" s="503"/>
      <c r="G148" s="401"/>
      <c r="H148" s="503"/>
      <c r="I148" s="134"/>
      <c r="J148" s="134"/>
      <c r="K148" s="134"/>
      <c r="L148" s="134"/>
      <c r="M148" s="134"/>
      <c r="N148" s="26" t="s">
        <v>625</v>
      </c>
      <c r="O148" s="58">
        <v>0.14000000000000001</v>
      </c>
      <c r="P148" s="474"/>
      <c r="Q148" s="474"/>
      <c r="S148" s="93"/>
      <c r="T148" s="93"/>
      <c r="U148" s="93"/>
    </row>
    <row r="149" spans="2:21" ht="15" customHeight="1" outlineLevel="1" x14ac:dyDescent="0.3">
      <c r="B149" s="400" t="s">
        <v>673</v>
      </c>
      <c r="C149" s="502"/>
      <c r="D149" s="400" t="s">
        <v>296</v>
      </c>
      <c r="E149" s="400"/>
      <c r="F149" s="502"/>
      <c r="G149" s="400" t="s">
        <v>260</v>
      </c>
      <c r="H149" s="502"/>
      <c r="I149" s="133">
        <f>SUM(J149:M149)</f>
        <v>218417.51</v>
      </c>
      <c r="J149" s="133">
        <v>0</v>
      </c>
      <c r="K149" s="133">
        <v>0</v>
      </c>
      <c r="L149" s="133">
        <v>185654.88</v>
      </c>
      <c r="M149" s="133">
        <v>32762.63</v>
      </c>
      <c r="N149" s="400" t="s">
        <v>620</v>
      </c>
      <c r="O149" s="710">
        <v>1</v>
      </c>
      <c r="P149" s="473" t="s">
        <v>636</v>
      </c>
      <c r="Q149" s="473" t="s">
        <v>443</v>
      </c>
      <c r="S149" s="93"/>
      <c r="T149" s="93"/>
      <c r="U149" s="93"/>
    </row>
    <row r="150" spans="2:21" ht="15" customHeight="1" outlineLevel="1" x14ac:dyDescent="0.3">
      <c r="B150" s="401"/>
      <c r="C150" s="503"/>
      <c r="D150" s="401"/>
      <c r="E150" s="401"/>
      <c r="F150" s="503"/>
      <c r="G150" s="401"/>
      <c r="H150" s="503"/>
      <c r="I150" s="190"/>
      <c r="J150" s="134"/>
      <c r="K150" s="134"/>
      <c r="L150" s="190"/>
      <c r="M150" s="190"/>
      <c r="N150" s="402"/>
      <c r="O150" s="711"/>
      <c r="P150" s="474"/>
      <c r="Q150" s="474"/>
      <c r="S150" s="93"/>
      <c r="T150" s="93"/>
      <c r="U150" s="93"/>
    </row>
    <row r="151" spans="2:21" ht="46.8" outlineLevel="1" x14ac:dyDescent="0.3">
      <c r="B151" s="401"/>
      <c r="C151" s="503"/>
      <c r="D151" s="401"/>
      <c r="E151" s="401"/>
      <c r="F151" s="503"/>
      <c r="G151" s="401"/>
      <c r="H151" s="503"/>
      <c r="I151" s="134"/>
      <c r="J151" s="134"/>
      <c r="K151" s="134"/>
      <c r="L151" s="134"/>
      <c r="M151" s="134"/>
      <c r="N151" s="26" t="s">
        <v>628</v>
      </c>
      <c r="O151" s="58">
        <v>1330.95</v>
      </c>
      <c r="P151" s="474"/>
      <c r="Q151" s="474"/>
      <c r="S151" s="93"/>
      <c r="T151" s="93"/>
      <c r="U151" s="93"/>
    </row>
    <row r="152" spans="2:21" ht="49.95" customHeight="1" outlineLevel="1" x14ac:dyDescent="0.3">
      <c r="B152" s="401"/>
      <c r="C152" s="503"/>
      <c r="D152" s="401"/>
      <c r="E152" s="401"/>
      <c r="F152" s="503"/>
      <c r="G152" s="401"/>
      <c r="H152" s="503"/>
      <c r="I152" s="134"/>
      <c r="J152" s="134"/>
      <c r="K152" s="134"/>
      <c r="L152" s="134"/>
      <c r="M152" s="134"/>
      <c r="N152" s="26" t="s">
        <v>625</v>
      </c>
      <c r="O152" s="88">
        <v>0.13300000000000001</v>
      </c>
      <c r="P152" s="474"/>
      <c r="Q152" s="474"/>
      <c r="S152" s="93"/>
      <c r="T152" s="93"/>
      <c r="U152" s="93"/>
    </row>
    <row r="153" spans="2:21" ht="15" customHeight="1" outlineLevel="1" x14ac:dyDescent="0.3">
      <c r="B153" s="400" t="s">
        <v>674</v>
      </c>
      <c r="C153" s="502"/>
      <c r="D153" s="400" t="s">
        <v>296</v>
      </c>
      <c r="E153" s="400" t="s">
        <v>635</v>
      </c>
      <c r="F153" s="502"/>
      <c r="G153" s="400" t="s">
        <v>260</v>
      </c>
      <c r="H153" s="502"/>
      <c r="I153" s="133">
        <f>SUM(J153:M153)</f>
        <v>637822.74</v>
      </c>
      <c r="J153" s="133">
        <v>0</v>
      </c>
      <c r="K153" s="133">
        <v>0</v>
      </c>
      <c r="L153" s="133">
        <v>542149.31999999995</v>
      </c>
      <c r="M153" s="133">
        <v>95673.42</v>
      </c>
      <c r="N153" s="400" t="s">
        <v>620</v>
      </c>
      <c r="O153" s="710">
        <v>1</v>
      </c>
      <c r="P153" s="473" t="s">
        <v>287</v>
      </c>
      <c r="Q153" s="473" t="s">
        <v>281</v>
      </c>
      <c r="S153" s="93"/>
      <c r="T153" s="93"/>
      <c r="U153" s="93"/>
    </row>
    <row r="154" spans="2:21" ht="15" customHeight="1" outlineLevel="1" x14ac:dyDescent="0.3">
      <c r="B154" s="401"/>
      <c r="C154" s="503"/>
      <c r="D154" s="401"/>
      <c r="E154" s="401"/>
      <c r="F154" s="503"/>
      <c r="G154" s="401"/>
      <c r="H154" s="503"/>
      <c r="I154" s="190"/>
      <c r="J154" s="134"/>
      <c r="K154" s="134"/>
      <c r="L154" s="190"/>
      <c r="M154" s="190"/>
      <c r="N154" s="402"/>
      <c r="O154" s="711"/>
      <c r="P154" s="474"/>
      <c r="Q154" s="474"/>
      <c r="S154" s="93"/>
      <c r="T154" s="93"/>
      <c r="U154" s="93"/>
    </row>
    <row r="155" spans="2:21" ht="15.6" outlineLevel="1" x14ac:dyDescent="0.3">
      <c r="B155" s="401"/>
      <c r="C155" s="503"/>
      <c r="D155" s="401"/>
      <c r="E155" s="401"/>
      <c r="F155" s="503"/>
      <c r="G155" s="401"/>
      <c r="H155" s="503"/>
      <c r="I155" s="134"/>
      <c r="J155" s="134"/>
      <c r="K155" s="134"/>
      <c r="L155" s="134"/>
      <c r="M155" s="134"/>
      <c r="N155" s="400" t="s">
        <v>628</v>
      </c>
      <c r="O155" s="58">
        <v>108178</v>
      </c>
      <c r="P155" s="733"/>
      <c r="Q155" s="733"/>
      <c r="S155" s="93"/>
      <c r="T155" s="93"/>
      <c r="U155" s="93"/>
    </row>
    <row r="156" spans="2:21" ht="32.25" customHeight="1" outlineLevel="1" x14ac:dyDescent="0.3">
      <c r="B156" s="401"/>
      <c r="C156" s="503"/>
      <c r="D156" s="401"/>
      <c r="E156" s="401"/>
      <c r="F156" s="503"/>
      <c r="G156" s="401"/>
      <c r="H156" s="503"/>
      <c r="I156" s="134"/>
      <c r="J156" s="134"/>
      <c r="K156" s="134"/>
      <c r="L156" s="134"/>
      <c r="M156" s="134"/>
      <c r="N156" s="402"/>
      <c r="O156" s="191"/>
      <c r="P156" s="733"/>
      <c r="Q156" s="733"/>
      <c r="S156" s="93"/>
      <c r="T156" s="93"/>
      <c r="U156" s="93"/>
    </row>
    <row r="157" spans="2:21" ht="15.6" outlineLevel="1" x14ac:dyDescent="0.3">
      <c r="B157" s="401"/>
      <c r="C157" s="503"/>
      <c r="D157" s="401"/>
      <c r="E157" s="401"/>
      <c r="F157" s="503"/>
      <c r="G157" s="401"/>
      <c r="H157" s="503"/>
      <c r="I157" s="134"/>
      <c r="J157" s="134"/>
      <c r="K157" s="134"/>
      <c r="L157" s="134"/>
      <c r="M157" s="134"/>
      <c r="N157" s="400" t="s">
        <v>625</v>
      </c>
      <c r="O157" s="88">
        <v>10.82</v>
      </c>
      <c r="P157" s="296"/>
      <c r="Q157" s="296"/>
      <c r="S157" s="93"/>
      <c r="T157" s="93"/>
      <c r="U157" s="93"/>
    </row>
    <row r="158" spans="2:21" ht="46.95" customHeight="1" outlineLevel="1" x14ac:dyDescent="0.3">
      <c r="B158" s="402"/>
      <c r="C158" s="148"/>
      <c r="D158" s="402"/>
      <c r="E158" s="402"/>
      <c r="F158" s="148"/>
      <c r="G158" s="402"/>
      <c r="H158" s="148"/>
      <c r="I158" s="134"/>
      <c r="J158" s="134"/>
      <c r="K158" s="134"/>
      <c r="L158" s="134"/>
      <c r="M158" s="134"/>
      <c r="N158" s="402"/>
      <c r="O158" s="297"/>
      <c r="P158" s="31"/>
      <c r="Q158" s="31"/>
      <c r="S158" s="93"/>
      <c r="T158" s="93"/>
      <c r="U158" s="93"/>
    </row>
    <row r="159" spans="2:21" ht="15" customHeight="1" outlineLevel="1" x14ac:dyDescent="0.3">
      <c r="B159" s="400" t="s">
        <v>675</v>
      </c>
      <c r="C159" s="502"/>
      <c r="D159" s="400" t="s">
        <v>296</v>
      </c>
      <c r="E159" s="718"/>
      <c r="F159" s="502"/>
      <c r="G159" s="400" t="s">
        <v>260</v>
      </c>
      <c r="H159" s="502"/>
      <c r="I159" s="133">
        <f>SUM(J159:M159)</f>
        <v>2353901.9</v>
      </c>
      <c r="J159" s="133">
        <v>0</v>
      </c>
      <c r="K159" s="133">
        <v>0</v>
      </c>
      <c r="L159" s="133">
        <v>2000816.61</v>
      </c>
      <c r="M159" s="133">
        <v>353085.29</v>
      </c>
      <c r="N159" s="400" t="s">
        <v>620</v>
      </c>
      <c r="O159" s="710">
        <v>1</v>
      </c>
      <c r="P159" s="473" t="s">
        <v>287</v>
      </c>
      <c r="Q159" s="473" t="s">
        <v>344</v>
      </c>
      <c r="S159" s="93"/>
      <c r="T159" s="93"/>
      <c r="U159" s="93"/>
    </row>
    <row r="160" spans="2:21" ht="15.6" outlineLevel="1" x14ac:dyDescent="0.3">
      <c r="B160" s="401"/>
      <c r="C160" s="503"/>
      <c r="D160" s="401"/>
      <c r="E160" s="719"/>
      <c r="F160" s="503"/>
      <c r="G160" s="401"/>
      <c r="H160" s="503"/>
      <c r="I160" s="190"/>
      <c r="J160" s="134"/>
      <c r="K160" s="134"/>
      <c r="L160" s="190"/>
      <c r="M160" s="190"/>
      <c r="N160" s="402"/>
      <c r="O160" s="711"/>
      <c r="P160" s="474"/>
      <c r="Q160" s="474"/>
      <c r="S160" s="93"/>
      <c r="T160" s="93"/>
      <c r="U160" s="93"/>
    </row>
    <row r="161" spans="2:21" ht="46.8" outlineLevel="1" x14ac:dyDescent="0.3">
      <c r="B161" s="401"/>
      <c r="C161" s="503"/>
      <c r="D161" s="401"/>
      <c r="E161" s="719"/>
      <c r="F161" s="503"/>
      <c r="G161" s="401"/>
      <c r="H161" s="503"/>
      <c r="I161" s="134"/>
      <c r="J161" s="134"/>
      <c r="K161" s="134"/>
      <c r="L161" s="134"/>
      <c r="M161" s="134"/>
      <c r="N161" s="26" t="s">
        <v>628</v>
      </c>
      <c r="O161" s="58">
        <v>249500</v>
      </c>
      <c r="P161" s="207"/>
      <c r="Q161" s="80"/>
      <c r="S161" s="93"/>
      <c r="T161" s="93"/>
      <c r="U161" s="93"/>
    </row>
    <row r="162" spans="2:21" ht="50.4" customHeight="1" outlineLevel="1" x14ac:dyDescent="0.3">
      <c r="B162" s="401"/>
      <c r="C162" s="503"/>
      <c r="D162" s="401"/>
      <c r="E162" s="719"/>
      <c r="F162" s="503"/>
      <c r="G162" s="401"/>
      <c r="H162" s="503"/>
      <c r="I162" s="134"/>
      <c r="J162" s="134"/>
      <c r="K162" s="134"/>
      <c r="L162" s="134"/>
      <c r="M162" s="134"/>
      <c r="N162" s="26" t="s">
        <v>625</v>
      </c>
      <c r="O162" s="88">
        <v>24.95</v>
      </c>
      <c r="P162" s="80"/>
      <c r="Q162" s="80"/>
      <c r="S162" s="93"/>
      <c r="T162" s="93"/>
      <c r="U162" s="93"/>
    </row>
    <row r="163" spans="2:21" ht="46.8" outlineLevel="1" x14ac:dyDescent="0.3">
      <c r="B163" s="401"/>
      <c r="C163" s="503"/>
      <c r="D163" s="401"/>
      <c r="E163" s="719"/>
      <c r="F163" s="503"/>
      <c r="G163" s="401"/>
      <c r="H163" s="503"/>
      <c r="I163" s="134"/>
      <c r="J163" s="134"/>
      <c r="K163" s="134"/>
      <c r="L163" s="134"/>
      <c r="M163" s="134"/>
      <c r="N163" s="26" t="s">
        <v>637</v>
      </c>
      <c r="O163" s="37">
        <v>950</v>
      </c>
      <c r="P163" s="80"/>
      <c r="Q163" s="80"/>
      <c r="S163" s="93"/>
      <c r="T163" s="93"/>
      <c r="U163" s="93"/>
    </row>
    <row r="164" spans="2:21" ht="15.6" outlineLevel="1" x14ac:dyDescent="0.3">
      <c r="B164" s="401"/>
      <c r="C164" s="503"/>
      <c r="D164" s="401"/>
      <c r="E164" s="719"/>
      <c r="F164" s="503"/>
      <c r="G164" s="401"/>
      <c r="H164" s="503"/>
      <c r="I164" s="134"/>
      <c r="J164" s="134"/>
      <c r="K164" s="134"/>
      <c r="L164" s="134"/>
      <c r="M164" s="134"/>
      <c r="N164" s="400" t="s">
        <v>638</v>
      </c>
      <c r="O164" s="88">
        <v>0.78</v>
      </c>
      <c r="P164" s="80"/>
      <c r="Q164" s="80"/>
      <c r="S164" s="93"/>
      <c r="T164" s="93"/>
      <c r="U164" s="93"/>
    </row>
    <row r="165" spans="2:21" ht="32.25" customHeight="1" outlineLevel="1" x14ac:dyDescent="0.3">
      <c r="B165" s="402"/>
      <c r="C165" s="148"/>
      <c r="D165" s="402"/>
      <c r="E165" s="788"/>
      <c r="F165" s="148"/>
      <c r="G165" s="402"/>
      <c r="H165" s="148"/>
      <c r="I165" s="134"/>
      <c r="J165" s="134"/>
      <c r="K165" s="134"/>
      <c r="L165" s="134"/>
      <c r="M165" s="134"/>
      <c r="N165" s="402"/>
      <c r="O165" s="298"/>
      <c r="P165" s="80"/>
      <c r="Q165" s="80"/>
      <c r="S165" s="93"/>
      <c r="T165" s="93"/>
      <c r="U165" s="93"/>
    </row>
    <row r="166" spans="2:21" ht="36" customHeight="1" outlineLevel="1" x14ac:dyDescent="0.3">
      <c r="B166" s="400" t="s">
        <v>676</v>
      </c>
      <c r="C166" s="502"/>
      <c r="D166" s="400" t="s">
        <v>353</v>
      </c>
      <c r="E166" s="400"/>
      <c r="F166" s="502"/>
      <c r="G166" s="400" t="s">
        <v>260</v>
      </c>
      <c r="H166" s="502"/>
      <c r="I166" s="462">
        <f>SUM(J166:M168)</f>
        <v>161380</v>
      </c>
      <c r="J166" s="462">
        <v>0</v>
      </c>
      <c r="K166" s="462">
        <v>0</v>
      </c>
      <c r="L166" s="462">
        <v>137173</v>
      </c>
      <c r="M166" s="462">
        <v>24207</v>
      </c>
      <c r="N166" s="29" t="s">
        <v>620</v>
      </c>
      <c r="O166" s="41">
        <v>1</v>
      </c>
      <c r="P166" s="473" t="s">
        <v>634</v>
      </c>
      <c r="Q166" s="473" t="s">
        <v>344</v>
      </c>
      <c r="S166" s="93"/>
      <c r="T166" s="93"/>
      <c r="U166" s="93"/>
    </row>
    <row r="167" spans="2:21" ht="46.8" outlineLevel="1" x14ac:dyDescent="0.3">
      <c r="B167" s="401"/>
      <c r="C167" s="503"/>
      <c r="D167" s="401"/>
      <c r="E167" s="401"/>
      <c r="F167" s="503"/>
      <c r="G167" s="401"/>
      <c r="H167" s="503"/>
      <c r="I167" s="457"/>
      <c r="J167" s="457"/>
      <c r="K167" s="457"/>
      <c r="L167" s="457"/>
      <c r="M167" s="457"/>
      <c r="N167" s="26" t="s">
        <v>628</v>
      </c>
      <c r="O167" s="58">
        <v>181083</v>
      </c>
      <c r="P167" s="474"/>
      <c r="Q167" s="474"/>
      <c r="S167" s="93"/>
      <c r="T167" s="93"/>
      <c r="U167" s="93"/>
    </row>
    <row r="168" spans="2:21" ht="46.95" customHeight="1" outlineLevel="1" x14ac:dyDescent="0.3">
      <c r="B168" s="401"/>
      <c r="C168" s="503"/>
      <c r="D168" s="401"/>
      <c r="E168" s="401"/>
      <c r="F168" s="503"/>
      <c r="G168" s="401"/>
      <c r="H168" s="503"/>
      <c r="I168" s="457"/>
      <c r="J168" s="457"/>
      <c r="K168" s="457"/>
      <c r="L168" s="457"/>
      <c r="M168" s="457"/>
      <c r="N168" s="26" t="s">
        <v>625</v>
      </c>
      <c r="O168" s="89">
        <v>18.1083</v>
      </c>
      <c r="P168" s="474"/>
      <c r="Q168" s="474"/>
      <c r="S168" s="93"/>
      <c r="T168" s="93"/>
      <c r="U168" s="93"/>
    </row>
    <row r="169" spans="2:21" ht="33" customHeight="1" outlineLevel="1" x14ac:dyDescent="0.3">
      <c r="B169" s="400" t="s">
        <v>775</v>
      </c>
      <c r="C169" s="502"/>
      <c r="D169" s="400" t="s">
        <v>353</v>
      </c>
      <c r="E169" s="400"/>
      <c r="F169" s="502"/>
      <c r="G169" s="400" t="s">
        <v>260</v>
      </c>
      <c r="H169" s="502"/>
      <c r="I169" s="462">
        <f>SUM(J169:M173)</f>
        <v>1280619.2200000002</v>
      </c>
      <c r="J169" s="462">
        <v>0</v>
      </c>
      <c r="K169" s="462">
        <v>0</v>
      </c>
      <c r="L169" s="462">
        <v>1088526.33</v>
      </c>
      <c r="M169" s="462">
        <v>192092.89</v>
      </c>
      <c r="N169" s="29" t="s">
        <v>620</v>
      </c>
      <c r="O169" s="41">
        <v>1</v>
      </c>
      <c r="P169" s="473" t="s">
        <v>623</v>
      </c>
      <c r="Q169" s="473" t="s">
        <v>321</v>
      </c>
      <c r="S169" s="93"/>
      <c r="T169" s="93"/>
      <c r="U169" s="93"/>
    </row>
    <row r="170" spans="2:21" ht="46.8" outlineLevel="1" x14ac:dyDescent="0.3">
      <c r="B170" s="401"/>
      <c r="C170" s="503"/>
      <c r="D170" s="401"/>
      <c r="E170" s="401"/>
      <c r="F170" s="503"/>
      <c r="G170" s="401"/>
      <c r="H170" s="503"/>
      <c r="I170" s="457"/>
      <c r="J170" s="457"/>
      <c r="K170" s="457"/>
      <c r="L170" s="457"/>
      <c r="M170" s="457"/>
      <c r="N170" s="26" t="s">
        <v>628</v>
      </c>
      <c r="O170" s="58">
        <v>17000</v>
      </c>
      <c r="P170" s="474"/>
      <c r="Q170" s="474"/>
      <c r="S170" s="93"/>
      <c r="T170" s="93"/>
      <c r="U170" s="93"/>
    </row>
    <row r="171" spans="2:21" ht="51.6" customHeight="1" outlineLevel="1" x14ac:dyDescent="0.3">
      <c r="B171" s="401"/>
      <c r="C171" s="503"/>
      <c r="D171" s="401"/>
      <c r="E171" s="401"/>
      <c r="F171" s="503"/>
      <c r="G171" s="401"/>
      <c r="H171" s="503"/>
      <c r="I171" s="457"/>
      <c r="J171" s="457"/>
      <c r="K171" s="457"/>
      <c r="L171" s="457"/>
      <c r="M171" s="457"/>
      <c r="N171" s="26" t="s">
        <v>625</v>
      </c>
      <c r="O171" s="58">
        <v>1.7</v>
      </c>
      <c r="P171" s="474"/>
      <c r="Q171" s="474"/>
      <c r="S171" s="93"/>
      <c r="T171" s="93"/>
      <c r="U171" s="93"/>
    </row>
    <row r="172" spans="2:21" ht="46.8" outlineLevel="1" x14ac:dyDescent="0.3">
      <c r="B172" s="401"/>
      <c r="C172" s="503"/>
      <c r="D172" s="401"/>
      <c r="E172" s="401"/>
      <c r="F172" s="503"/>
      <c r="G172" s="401"/>
      <c r="H172" s="503"/>
      <c r="I172" s="457"/>
      <c r="J172" s="457"/>
      <c r="K172" s="457"/>
      <c r="L172" s="457"/>
      <c r="M172" s="457"/>
      <c r="N172" s="26" t="s">
        <v>637</v>
      </c>
      <c r="O172" s="37">
        <v>300</v>
      </c>
      <c r="P172" s="474"/>
      <c r="Q172" s="474"/>
      <c r="S172" s="93"/>
      <c r="T172" s="93"/>
      <c r="U172" s="93"/>
    </row>
    <row r="173" spans="2:21" ht="46.8" outlineLevel="1" x14ac:dyDescent="0.3">
      <c r="B173" s="401"/>
      <c r="C173" s="503"/>
      <c r="D173" s="401"/>
      <c r="E173" s="401"/>
      <c r="F173" s="503"/>
      <c r="G173" s="401"/>
      <c r="H173" s="503"/>
      <c r="I173" s="457"/>
      <c r="J173" s="457"/>
      <c r="K173" s="457"/>
      <c r="L173" s="457"/>
      <c r="M173" s="457"/>
      <c r="N173" s="26" t="s">
        <v>638</v>
      </c>
      <c r="O173" s="58">
        <v>2.2000000000000002</v>
      </c>
      <c r="P173" s="474"/>
      <c r="Q173" s="474"/>
      <c r="S173" s="93"/>
      <c r="T173" s="93"/>
      <c r="U173" s="93"/>
    </row>
    <row r="174" spans="2:21" ht="34.950000000000003" customHeight="1" outlineLevel="1" x14ac:dyDescent="0.3">
      <c r="B174" s="400" t="s">
        <v>677</v>
      </c>
      <c r="C174" s="502"/>
      <c r="D174" s="400" t="s">
        <v>353</v>
      </c>
      <c r="E174" s="400"/>
      <c r="F174" s="502"/>
      <c r="G174" s="400" t="s">
        <v>260</v>
      </c>
      <c r="H174" s="502"/>
      <c r="I174" s="462">
        <f>SUM(J174:M176)</f>
        <v>2064705.8900000001</v>
      </c>
      <c r="J174" s="462">
        <v>0</v>
      </c>
      <c r="K174" s="462">
        <v>0</v>
      </c>
      <c r="L174" s="462">
        <v>1755000</v>
      </c>
      <c r="M174" s="462">
        <v>309705.89</v>
      </c>
      <c r="N174" s="29" t="s">
        <v>620</v>
      </c>
      <c r="O174" s="41">
        <v>1</v>
      </c>
      <c r="P174" s="473" t="s">
        <v>623</v>
      </c>
      <c r="Q174" s="473" t="s">
        <v>321</v>
      </c>
      <c r="S174" s="93"/>
      <c r="T174" s="93"/>
      <c r="U174" s="93"/>
    </row>
    <row r="175" spans="2:21" ht="46.8" outlineLevel="1" x14ac:dyDescent="0.3">
      <c r="B175" s="401"/>
      <c r="C175" s="503"/>
      <c r="D175" s="401"/>
      <c r="E175" s="401"/>
      <c r="F175" s="503"/>
      <c r="G175" s="401"/>
      <c r="H175" s="503"/>
      <c r="I175" s="457"/>
      <c r="J175" s="457"/>
      <c r="K175" s="457"/>
      <c r="L175" s="457"/>
      <c r="M175" s="457"/>
      <c r="N175" s="26" t="s">
        <v>628</v>
      </c>
      <c r="O175" s="58">
        <v>23000</v>
      </c>
      <c r="P175" s="474"/>
      <c r="Q175" s="474"/>
      <c r="S175" s="93"/>
      <c r="T175" s="93"/>
      <c r="U175" s="93"/>
    </row>
    <row r="176" spans="2:21" ht="50.4" customHeight="1" outlineLevel="1" x14ac:dyDescent="0.3">
      <c r="B176" s="401"/>
      <c r="C176" s="503"/>
      <c r="D176" s="401"/>
      <c r="E176" s="401"/>
      <c r="F176" s="503"/>
      <c r="G176" s="401"/>
      <c r="H176" s="503"/>
      <c r="I176" s="457"/>
      <c r="J176" s="457"/>
      <c r="K176" s="457"/>
      <c r="L176" s="457"/>
      <c r="M176" s="457"/>
      <c r="N176" s="26" t="s">
        <v>625</v>
      </c>
      <c r="O176" s="89">
        <v>23</v>
      </c>
      <c r="P176" s="474"/>
      <c r="Q176" s="474"/>
      <c r="S176" s="93"/>
      <c r="T176" s="93"/>
      <c r="U176" s="93"/>
    </row>
    <row r="177" spans="2:21" ht="31.2" customHeight="1" outlineLevel="1" x14ac:dyDescent="0.3">
      <c r="B177" s="400" t="s">
        <v>690</v>
      </c>
      <c r="C177" s="502"/>
      <c r="D177" s="400" t="s">
        <v>270</v>
      </c>
      <c r="E177" s="436" t="s">
        <v>686</v>
      </c>
      <c r="F177" s="502"/>
      <c r="G177" s="400" t="s">
        <v>260</v>
      </c>
      <c r="H177" s="502"/>
      <c r="I177" s="462">
        <f>SUM(J177:M179)</f>
        <v>1990000</v>
      </c>
      <c r="J177" s="462">
        <v>0</v>
      </c>
      <c r="K177" s="462">
        <v>0</v>
      </c>
      <c r="L177" s="462">
        <v>1691500</v>
      </c>
      <c r="M177" s="462">
        <v>298500</v>
      </c>
      <c r="N177" s="29" t="s">
        <v>620</v>
      </c>
      <c r="O177" s="41">
        <v>1</v>
      </c>
      <c r="P177" s="24" t="s">
        <v>636</v>
      </c>
      <c r="Q177" s="473" t="s">
        <v>622</v>
      </c>
      <c r="S177" s="93"/>
      <c r="T177" s="93"/>
      <c r="U177" s="93"/>
    </row>
    <row r="178" spans="2:21" ht="46.8" outlineLevel="1" x14ac:dyDescent="0.3">
      <c r="B178" s="401"/>
      <c r="C178" s="503"/>
      <c r="D178" s="401"/>
      <c r="E178" s="437"/>
      <c r="F178" s="503"/>
      <c r="G178" s="401"/>
      <c r="H178" s="503"/>
      <c r="I178" s="457"/>
      <c r="J178" s="457"/>
      <c r="K178" s="457"/>
      <c r="L178" s="457"/>
      <c r="M178" s="457"/>
      <c r="N178" s="26" t="s">
        <v>628</v>
      </c>
      <c r="O178" s="58">
        <v>277700</v>
      </c>
      <c r="P178" s="207"/>
      <c r="Q178" s="474"/>
      <c r="S178" s="93"/>
      <c r="T178" s="93"/>
      <c r="U178" s="93"/>
    </row>
    <row r="179" spans="2:21" ht="50.4" customHeight="1" outlineLevel="1" x14ac:dyDescent="0.3">
      <c r="B179" s="401"/>
      <c r="C179" s="503"/>
      <c r="D179" s="401"/>
      <c r="E179" s="437"/>
      <c r="F179" s="503"/>
      <c r="G179" s="401"/>
      <c r="H179" s="503"/>
      <c r="I179" s="457"/>
      <c r="J179" s="457"/>
      <c r="K179" s="457"/>
      <c r="L179" s="457"/>
      <c r="M179" s="457"/>
      <c r="N179" s="26" t="s">
        <v>625</v>
      </c>
      <c r="O179" s="89">
        <v>27.77</v>
      </c>
      <c r="P179" s="80"/>
      <c r="Q179" s="474"/>
      <c r="S179" s="93"/>
      <c r="T179" s="93"/>
      <c r="U179" s="93"/>
    </row>
    <row r="180" spans="2:21" ht="34.950000000000003" customHeight="1" outlineLevel="1" x14ac:dyDescent="0.3">
      <c r="B180" s="400" t="s">
        <v>691</v>
      </c>
      <c r="C180" s="502"/>
      <c r="D180" s="400" t="s">
        <v>270</v>
      </c>
      <c r="E180" s="400"/>
      <c r="F180" s="502"/>
      <c r="G180" s="400" t="s">
        <v>260</v>
      </c>
      <c r="H180" s="502"/>
      <c r="I180" s="462">
        <f>SUM(J180:M184)</f>
        <v>3350000</v>
      </c>
      <c r="J180" s="462">
        <v>0</v>
      </c>
      <c r="K180" s="462">
        <v>0</v>
      </c>
      <c r="L180" s="462">
        <v>2847500</v>
      </c>
      <c r="M180" s="462">
        <v>502500</v>
      </c>
      <c r="N180" s="29" t="s">
        <v>620</v>
      </c>
      <c r="O180" s="41">
        <v>1</v>
      </c>
      <c r="P180" s="24" t="s">
        <v>750</v>
      </c>
      <c r="Q180" s="473" t="s">
        <v>624</v>
      </c>
      <c r="S180" s="93"/>
      <c r="T180" s="93"/>
      <c r="U180" s="93"/>
    </row>
    <row r="181" spans="2:21" ht="46.8" outlineLevel="1" x14ac:dyDescent="0.3">
      <c r="B181" s="401"/>
      <c r="C181" s="503"/>
      <c r="D181" s="401"/>
      <c r="E181" s="401"/>
      <c r="F181" s="503"/>
      <c r="G181" s="401"/>
      <c r="H181" s="503"/>
      <c r="I181" s="457"/>
      <c r="J181" s="457"/>
      <c r="K181" s="457"/>
      <c r="L181" s="457"/>
      <c r="M181" s="457"/>
      <c r="N181" s="26" t="s">
        <v>628</v>
      </c>
      <c r="O181" s="58">
        <v>199771</v>
      </c>
      <c r="P181" s="207"/>
      <c r="Q181" s="474"/>
      <c r="S181" s="93"/>
      <c r="T181" s="93"/>
      <c r="U181" s="93"/>
    </row>
    <row r="182" spans="2:21" ht="50.4" customHeight="1" outlineLevel="1" x14ac:dyDescent="0.3">
      <c r="B182" s="401"/>
      <c r="C182" s="503"/>
      <c r="D182" s="401"/>
      <c r="E182" s="401"/>
      <c r="F182" s="503"/>
      <c r="G182" s="401"/>
      <c r="H182" s="503"/>
      <c r="I182" s="457"/>
      <c r="J182" s="457"/>
      <c r="K182" s="457"/>
      <c r="L182" s="457"/>
      <c r="M182" s="457"/>
      <c r="N182" s="26" t="s">
        <v>625</v>
      </c>
      <c r="O182" s="58">
        <v>51.16</v>
      </c>
      <c r="P182" s="80"/>
      <c r="Q182" s="474"/>
      <c r="S182" s="93"/>
      <c r="T182" s="93"/>
      <c r="U182" s="93"/>
    </row>
    <row r="183" spans="2:21" ht="46.8" outlineLevel="1" x14ac:dyDescent="0.3">
      <c r="B183" s="401"/>
      <c r="C183" s="503"/>
      <c r="D183" s="401"/>
      <c r="E183" s="401"/>
      <c r="F183" s="503"/>
      <c r="G183" s="401"/>
      <c r="H183" s="503"/>
      <c r="I183" s="457"/>
      <c r="J183" s="457"/>
      <c r="K183" s="457"/>
      <c r="L183" s="457"/>
      <c r="M183" s="457"/>
      <c r="N183" s="26" t="s">
        <v>637</v>
      </c>
      <c r="O183" s="37">
        <v>8000</v>
      </c>
      <c r="P183" s="80"/>
      <c r="Q183" s="474"/>
      <c r="S183" s="93"/>
      <c r="T183" s="93"/>
      <c r="U183" s="93"/>
    </row>
    <row r="184" spans="2:21" ht="46.8" outlineLevel="1" x14ac:dyDescent="0.3">
      <c r="B184" s="401"/>
      <c r="C184" s="503"/>
      <c r="D184" s="401"/>
      <c r="E184" s="401"/>
      <c r="F184" s="503"/>
      <c r="G184" s="401"/>
      <c r="H184" s="503"/>
      <c r="I184" s="457"/>
      <c r="J184" s="457"/>
      <c r="K184" s="457"/>
      <c r="L184" s="457"/>
      <c r="M184" s="457"/>
      <c r="N184" s="26" t="s">
        <v>638</v>
      </c>
      <c r="O184" s="58">
        <v>2.7</v>
      </c>
      <c r="P184" s="80"/>
      <c r="Q184" s="474"/>
      <c r="S184" s="93"/>
      <c r="T184" s="93"/>
      <c r="U184" s="93"/>
    </row>
    <row r="185" spans="2:21" ht="34.200000000000003" customHeight="1" outlineLevel="1" x14ac:dyDescent="0.3">
      <c r="B185" s="400" t="s">
        <v>692</v>
      </c>
      <c r="C185" s="502"/>
      <c r="D185" s="400" t="s">
        <v>270</v>
      </c>
      <c r="E185" s="400"/>
      <c r="F185" s="502"/>
      <c r="G185" s="400" t="s">
        <v>260</v>
      </c>
      <c r="H185" s="502"/>
      <c r="I185" s="462">
        <f>SUM(J185:M187)</f>
        <v>1191084.42</v>
      </c>
      <c r="J185" s="462">
        <v>0</v>
      </c>
      <c r="K185" s="462">
        <v>0</v>
      </c>
      <c r="L185" s="462">
        <v>1012421.26</v>
      </c>
      <c r="M185" s="462">
        <v>178663.16</v>
      </c>
      <c r="N185" s="29" t="s">
        <v>620</v>
      </c>
      <c r="O185" s="41">
        <v>1</v>
      </c>
      <c r="P185" s="24" t="s">
        <v>623</v>
      </c>
      <c r="Q185" s="473" t="s">
        <v>622</v>
      </c>
      <c r="S185" s="93"/>
      <c r="T185" s="93"/>
      <c r="U185" s="93"/>
    </row>
    <row r="186" spans="2:21" ht="46.8" outlineLevel="1" x14ac:dyDescent="0.3">
      <c r="B186" s="401"/>
      <c r="C186" s="503"/>
      <c r="D186" s="401"/>
      <c r="E186" s="401"/>
      <c r="F186" s="503"/>
      <c r="G186" s="401"/>
      <c r="H186" s="503"/>
      <c r="I186" s="457"/>
      <c r="J186" s="457"/>
      <c r="K186" s="457"/>
      <c r="L186" s="457"/>
      <c r="M186" s="457"/>
      <c r="N186" s="26" t="s">
        <v>628</v>
      </c>
      <c r="O186" s="58">
        <v>159833</v>
      </c>
      <c r="P186" s="207"/>
      <c r="Q186" s="474"/>
      <c r="S186" s="93"/>
      <c r="T186" s="93"/>
      <c r="U186" s="93"/>
    </row>
    <row r="187" spans="2:21" ht="46.2" customHeight="1" outlineLevel="1" x14ac:dyDescent="0.3">
      <c r="B187" s="401"/>
      <c r="C187" s="503"/>
      <c r="D187" s="401"/>
      <c r="E187" s="401"/>
      <c r="F187" s="503"/>
      <c r="G187" s="401"/>
      <c r="H187" s="503"/>
      <c r="I187" s="457"/>
      <c r="J187" s="457"/>
      <c r="K187" s="457"/>
      <c r="L187" s="457"/>
      <c r="M187" s="457"/>
      <c r="N187" s="26" t="s">
        <v>625</v>
      </c>
      <c r="O187" s="89">
        <v>25.98</v>
      </c>
      <c r="P187" s="80"/>
      <c r="Q187" s="474"/>
      <c r="S187" s="93"/>
      <c r="T187" s="93"/>
      <c r="U187" s="93"/>
    </row>
    <row r="188" spans="2:21" ht="15.6" x14ac:dyDescent="0.3">
      <c r="B188" s="547" t="s">
        <v>618</v>
      </c>
      <c r="C188" s="502"/>
      <c r="D188" s="436" t="s">
        <v>703</v>
      </c>
      <c r="E188" s="436" t="s">
        <v>704</v>
      </c>
      <c r="F188" s="502"/>
      <c r="G188" s="400" t="s">
        <v>260</v>
      </c>
      <c r="H188" s="502"/>
      <c r="I188" s="133">
        <f>SUM(J188,K188,L188,M188)</f>
        <v>3294726.19</v>
      </c>
      <c r="J188" s="462">
        <f>SUM(J192:J206)</f>
        <v>0</v>
      </c>
      <c r="K188" s="462">
        <f>SUM(K192:K206)</f>
        <v>0</v>
      </c>
      <c r="L188" s="133">
        <f>SUM(L192,L195,L197,L199,L201,L203,L205)</f>
        <v>2615840.83</v>
      </c>
      <c r="M188" s="133">
        <f>SUM(M192,M195,M197,M199,M201,M205,M203)</f>
        <v>678885.36</v>
      </c>
      <c r="N188" s="400" t="s">
        <v>620</v>
      </c>
      <c r="O188" s="37">
        <f>O192+O195+O197+O199+O201+O203+O205</f>
        <v>7</v>
      </c>
      <c r="P188" s="729"/>
      <c r="Q188" s="473"/>
      <c r="S188" s="93"/>
      <c r="T188" s="93"/>
      <c r="U188" s="93"/>
    </row>
    <row r="189" spans="2:21" ht="15.6" x14ac:dyDescent="0.3">
      <c r="B189" s="548"/>
      <c r="C189" s="503"/>
      <c r="D189" s="437"/>
      <c r="E189" s="437"/>
      <c r="F189" s="503"/>
      <c r="G189" s="401"/>
      <c r="H189" s="503"/>
      <c r="I189" s="190"/>
      <c r="J189" s="457"/>
      <c r="K189" s="457"/>
      <c r="L189" s="190"/>
      <c r="M189" s="190"/>
      <c r="N189" s="402"/>
      <c r="O189" s="10" t="s">
        <v>23</v>
      </c>
      <c r="P189" s="730"/>
      <c r="Q189" s="474"/>
      <c r="S189" s="93"/>
      <c r="T189" s="93"/>
      <c r="U189" s="93"/>
    </row>
    <row r="190" spans="2:21" ht="15.6" x14ac:dyDescent="0.3">
      <c r="B190" s="548"/>
      <c r="C190" s="503"/>
      <c r="D190" s="437"/>
      <c r="E190" s="437"/>
      <c r="F190" s="503"/>
      <c r="G190" s="401"/>
      <c r="H190" s="503"/>
      <c r="I190" s="109"/>
      <c r="J190" s="457"/>
      <c r="K190" s="457"/>
      <c r="L190" s="285"/>
      <c r="M190" s="285"/>
      <c r="N190" s="400" t="s">
        <v>621</v>
      </c>
      <c r="O190" s="70">
        <f>O194+O196+O198+O200+O202+O204+O206</f>
        <v>467000</v>
      </c>
      <c r="P190" s="730"/>
      <c r="Q190" s="474"/>
      <c r="S190" s="93"/>
      <c r="T190" s="93"/>
      <c r="U190" s="93"/>
    </row>
    <row r="191" spans="2:21" ht="243" customHeight="1" x14ac:dyDescent="0.3">
      <c r="B191" s="548"/>
      <c r="C191" s="503"/>
      <c r="D191" s="437"/>
      <c r="E191" s="437"/>
      <c r="F191" s="503"/>
      <c r="G191" s="401"/>
      <c r="H191" s="503"/>
      <c r="I191" s="109"/>
      <c r="J191" s="457"/>
      <c r="K191" s="457"/>
      <c r="L191" s="286"/>
      <c r="M191" s="286"/>
      <c r="N191" s="402"/>
      <c r="O191" s="10" t="s">
        <v>23</v>
      </c>
      <c r="P191" s="730"/>
      <c r="Q191" s="474"/>
      <c r="S191" s="93"/>
      <c r="T191" s="93"/>
      <c r="U191" s="93"/>
    </row>
    <row r="192" spans="2:21" ht="15.6" outlineLevel="1" x14ac:dyDescent="0.3">
      <c r="B192" s="400" t="s">
        <v>678</v>
      </c>
      <c r="C192" s="502"/>
      <c r="D192" s="400" t="s">
        <v>279</v>
      </c>
      <c r="E192" s="400" t="s">
        <v>771</v>
      </c>
      <c r="F192" s="502"/>
      <c r="G192" s="400" t="s">
        <v>260</v>
      </c>
      <c r="H192" s="502"/>
      <c r="I192" s="133">
        <f>SUM(J192:M192)</f>
        <v>315796.58999999997</v>
      </c>
      <c r="J192" s="133">
        <v>0</v>
      </c>
      <c r="K192" s="133">
        <v>0</v>
      </c>
      <c r="L192" s="133">
        <v>268427.09999999998</v>
      </c>
      <c r="M192" s="133">
        <v>47369.49</v>
      </c>
      <c r="N192" s="400" t="s">
        <v>620</v>
      </c>
      <c r="O192" s="710">
        <v>1</v>
      </c>
      <c r="P192" s="473" t="s">
        <v>636</v>
      </c>
      <c r="Q192" s="473" t="s">
        <v>573</v>
      </c>
      <c r="S192" s="93"/>
      <c r="T192" s="93"/>
      <c r="U192" s="93"/>
    </row>
    <row r="193" spans="2:21" ht="15.6" outlineLevel="1" x14ac:dyDescent="0.3">
      <c r="B193" s="401"/>
      <c r="C193" s="503"/>
      <c r="D193" s="401"/>
      <c r="E193" s="401"/>
      <c r="F193" s="503"/>
      <c r="G193" s="401"/>
      <c r="H193" s="503"/>
      <c r="I193" s="190"/>
      <c r="J193" s="109"/>
      <c r="K193" s="109"/>
      <c r="L193" s="190"/>
      <c r="M193" s="190"/>
      <c r="N193" s="402"/>
      <c r="O193" s="711"/>
      <c r="P193" s="474"/>
      <c r="Q193" s="474"/>
      <c r="S193" s="93"/>
      <c r="T193" s="93"/>
      <c r="U193" s="93"/>
    </row>
    <row r="194" spans="2:21" ht="46.8" outlineLevel="1" x14ac:dyDescent="0.3">
      <c r="B194" s="401"/>
      <c r="C194" s="503"/>
      <c r="D194" s="401"/>
      <c r="E194" s="401"/>
      <c r="F194" s="503"/>
      <c r="G194" s="401"/>
      <c r="H194" s="503"/>
      <c r="I194" s="134"/>
      <c r="J194" s="109"/>
      <c r="K194" s="109"/>
      <c r="L194" s="134"/>
      <c r="M194" s="134"/>
      <c r="N194" s="26" t="s">
        <v>621</v>
      </c>
      <c r="O194" s="37">
        <v>3000</v>
      </c>
      <c r="P194" s="474"/>
      <c r="Q194" s="474"/>
      <c r="S194" s="93"/>
      <c r="T194" s="93"/>
      <c r="U194" s="93"/>
    </row>
    <row r="195" spans="2:21" ht="46.8" outlineLevel="1" x14ac:dyDescent="0.3">
      <c r="B195" s="400" t="s">
        <v>679</v>
      </c>
      <c r="C195" s="502"/>
      <c r="D195" s="400" t="s">
        <v>290</v>
      </c>
      <c r="E195" s="400" t="s">
        <v>783</v>
      </c>
      <c r="F195" s="502"/>
      <c r="G195" s="400" t="s">
        <v>260</v>
      </c>
      <c r="H195" s="502"/>
      <c r="I195" s="462">
        <f>SUM(J195:M196)</f>
        <v>800000</v>
      </c>
      <c r="J195" s="462">
        <v>0</v>
      </c>
      <c r="K195" s="462">
        <v>0</v>
      </c>
      <c r="L195" s="462">
        <v>680000</v>
      </c>
      <c r="M195" s="462">
        <v>120000</v>
      </c>
      <c r="N195" s="29" t="s">
        <v>620</v>
      </c>
      <c r="O195" s="41">
        <v>1</v>
      </c>
      <c r="P195" s="473" t="s">
        <v>359</v>
      </c>
      <c r="Q195" s="473" t="s">
        <v>321</v>
      </c>
      <c r="S195" s="93"/>
      <c r="T195" s="93"/>
      <c r="U195" s="93"/>
    </row>
    <row r="196" spans="2:21" ht="97.5" customHeight="1" outlineLevel="1" x14ac:dyDescent="0.3">
      <c r="B196" s="401"/>
      <c r="C196" s="503"/>
      <c r="D196" s="401"/>
      <c r="E196" s="401"/>
      <c r="F196" s="503"/>
      <c r="G196" s="401"/>
      <c r="H196" s="503"/>
      <c r="I196" s="457"/>
      <c r="J196" s="457"/>
      <c r="K196" s="457"/>
      <c r="L196" s="457"/>
      <c r="M196" s="457"/>
      <c r="N196" s="26" t="s">
        <v>621</v>
      </c>
      <c r="O196" s="37">
        <v>45000</v>
      </c>
      <c r="P196" s="474"/>
      <c r="Q196" s="474"/>
      <c r="S196" s="93"/>
      <c r="T196" s="93"/>
      <c r="U196" s="93"/>
    </row>
    <row r="197" spans="2:21" ht="34.950000000000003" customHeight="1" outlineLevel="1" x14ac:dyDescent="0.3">
      <c r="B197" s="400" t="s">
        <v>680</v>
      </c>
      <c r="C197" s="502"/>
      <c r="D197" s="400" t="s">
        <v>290</v>
      </c>
      <c r="E197" s="473"/>
      <c r="F197" s="502"/>
      <c r="G197" s="400" t="s">
        <v>260</v>
      </c>
      <c r="H197" s="502"/>
      <c r="I197" s="462">
        <f>SUM(J197:M198)</f>
        <v>359930</v>
      </c>
      <c r="J197" s="462">
        <v>0</v>
      </c>
      <c r="K197" s="462">
        <v>0</v>
      </c>
      <c r="L197" s="462">
        <v>305940.5</v>
      </c>
      <c r="M197" s="462">
        <v>53989.5</v>
      </c>
      <c r="N197" s="29" t="s">
        <v>620</v>
      </c>
      <c r="O197" s="41">
        <v>1</v>
      </c>
      <c r="P197" s="473" t="s">
        <v>359</v>
      </c>
      <c r="Q197" s="473" t="s">
        <v>321</v>
      </c>
      <c r="S197" s="93"/>
      <c r="T197" s="93"/>
      <c r="U197" s="93"/>
    </row>
    <row r="198" spans="2:21" ht="46.8" outlineLevel="1" x14ac:dyDescent="0.3">
      <c r="B198" s="401"/>
      <c r="C198" s="503"/>
      <c r="D198" s="401"/>
      <c r="E198" s="474"/>
      <c r="F198" s="503"/>
      <c r="G198" s="401"/>
      <c r="H198" s="503"/>
      <c r="I198" s="457"/>
      <c r="J198" s="457"/>
      <c r="K198" s="457"/>
      <c r="L198" s="457"/>
      <c r="M198" s="457"/>
      <c r="N198" s="26" t="s">
        <v>621</v>
      </c>
      <c r="O198" s="37">
        <v>3000</v>
      </c>
      <c r="P198" s="474"/>
      <c r="Q198" s="474"/>
      <c r="S198" s="93"/>
      <c r="T198" s="93"/>
      <c r="U198" s="93"/>
    </row>
    <row r="199" spans="2:21" ht="37.200000000000003" customHeight="1" outlineLevel="1" x14ac:dyDescent="0.3">
      <c r="B199" s="400" t="s">
        <v>681</v>
      </c>
      <c r="C199" s="502"/>
      <c r="D199" s="400" t="s">
        <v>290</v>
      </c>
      <c r="E199" s="400" t="s">
        <v>783</v>
      </c>
      <c r="F199" s="502"/>
      <c r="G199" s="400" t="s">
        <v>260</v>
      </c>
      <c r="H199" s="502"/>
      <c r="I199" s="462">
        <f>SUM(J199:M200)</f>
        <v>400000</v>
      </c>
      <c r="J199" s="462">
        <v>0</v>
      </c>
      <c r="K199" s="462">
        <v>0</v>
      </c>
      <c r="L199" s="462">
        <v>340000</v>
      </c>
      <c r="M199" s="462">
        <v>60000</v>
      </c>
      <c r="N199" s="29" t="s">
        <v>620</v>
      </c>
      <c r="O199" s="41">
        <v>1</v>
      </c>
      <c r="P199" s="473" t="s">
        <v>271</v>
      </c>
      <c r="Q199" s="473" t="s">
        <v>321</v>
      </c>
      <c r="S199" s="93"/>
      <c r="T199" s="93"/>
      <c r="U199" s="93"/>
    </row>
    <row r="200" spans="2:21" ht="59.25" customHeight="1" outlineLevel="1" x14ac:dyDescent="0.3">
      <c r="B200" s="401"/>
      <c r="C200" s="503"/>
      <c r="D200" s="401"/>
      <c r="E200" s="401"/>
      <c r="F200" s="555"/>
      <c r="G200" s="401"/>
      <c r="H200" s="503"/>
      <c r="I200" s="457"/>
      <c r="J200" s="457"/>
      <c r="K200" s="457"/>
      <c r="L200" s="457"/>
      <c r="M200" s="457"/>
      <c r="N200" s="26" t="s">
        <v>621</v>
      </c>
      <c r="O200" s="37">
        <v>100000</v>
      </c>
      <c r="P200" s="474"/>
      <c r="Q200" s="474"/>
      <c r="S200" s="93"/>
      <c r="T200" s="93"/>
      <c r="U200" s="93"/>
    </row>
    <row r="201" spans="2:21" ht="46.8" outlineLevel="1" x14ac:dyDescent="0.3">
      <c r="B201" s="400" t="s">
        <v>682</v>
      </c>
      <c r="C201" s="502"/>
      <c r="D201" s="400" t="s">
        <v>296</v>
      </c>
      <c r="E201" s="400" t="s">
        <v>764</v>
      </c>
      <c r="F201" s="520"/>
      <c r="G201" s="400" t="s">
        <v>260</v>
      </c>
      <c r="H201" s="502"/>
      <c r="I201" s="470">
        <f>SUM(J201:M202)</f>
        <v>610834.6</v>
      </c>
      <c r="J201" s="470">
        <v>0</v>
      </c>
      <c r="K201" s="470">
        <v>0</v>
      </c>
      <c r="L201" s="470">
        <v>519209.41</v>
      </c>
      <c r="M201" s="470">
        <v>91625.19</v>
      </c>
      <c r="N201" s="29" t="s">
        <v>620</v>
      </c>
      <c r="O201" s="37">
        <v>1</v>
      </c>
      <c r="P201" s="473" t="s">
        <v>359</v>
      </c>
      <c r="Q201" s="473" t="s">
        <v>321</v>
      </c>
      <c r="S201" s="93"/>
      <c r="T201" s="93"/>
      <c r="U201" s="93"/>
    </row>
    <row r="202" spans="2:21" ht="195" customHeight="1" outlineLevel="1" x14ac:dyDescent="0.3">
      <c r="B202" s="401"/>
      <c r="C202" s="503"/>
      <c r="D202" s="401"/>
      <c r="E202" s="401"/>
      <c r="F202" s="521"/>
      <c r="G202" s="401"/>
      <c r="H202" s="503"/>
      <c r="I202" s="471"/>
      <c r="J202" s="471"/>
      <c r="K202" s="471"/>
      <c r="L202" s="471"/>
      <c r="M202" s="471"/>
      <c r="N202" s="26" t="s">
        <v>621</v>
      </c>
      <c r="O202" s="37">
        <v>14000</v>
      </c>
      <c r="P202" s="474"/>
      <c r="Q202" s="474"/>
      <c r="S202" s="93"/>
      <c r="T202" s="93"/>
      <c r="U202" s="93"/>
    </row>
    <row r="203" spans="2:21" ht="46.8" outlineLevel="1" x14ac:dyDescent="0.3">
      <c r="B203" s="400" t="s">
        <v>683</v>
      </c>
      <c r="C203" s="502"/>
      <c r="D203" s="400" t="s">
        <v>353</v>
      </c>
      <c r="E203" s="400" t="s">
        <v>641</v>
      </c>
      <c r="F203" s="520"/>
      <c r="G203" s="400" t="s">
        <v>260</v>
      </c>
      <c r="H203" s="502"/>
      <c r="I203" s="470">
        <f>SUM(J203,K203,L203,M203)</f>
        <v>548165</v>
      </c>
      <c r="J203" s="470">
        <v>0</v>
      </c>
      <c r="K203" s="769">
        <v>0</v>
      </c>
      <c r="L203" s="155">
        <v>281263.82</v>
      </c>
      <c r="M203" s="58">
        <v>266901.18</v>
      </c>
      <c r="N203" s="157" t="s">
        <v>620</v>
      </c>
      <c r="O203" s="37">
        <v>1</v>
      </c>
      <c r="P203" s="473" t="s">
        <v>322</v>
      </c>
      <c r="Q203" s="473" t="s">
        <v>344</v>
      </c>
      <c r="S203" s="93"/>
      <c r="T203" s="93"/>
      <c r="U203" s="93"/>
    </row>
    <row r="204" spans="2:21" ht="129.75" customHeight="1" outlineLevel="1" x14ac:dyDescent="0.3">
      <c r="B204" s="401"/>
      <c r="C204" s="503"/>
      <c r="D204" s="401"/>
      <c r="E204" s="401"/>
      <c r="F204" s="521"/>
      <c r="G204" s="401"/>
      <c r="H204" s="503"/>
      <c r="I204" s="471"/>
      <c r="J204" s="471"/>
      <c r="K204" s="770"/>
      <c r="L204" s="156"/>
      <c r="M204" s="154"/>
      <c r="N204" s="153" t="s">
        <v>621</v>
      </c>
      <c r="O204" s="37">
        <v>300000</v>
      </c>
      <c r="P204" s="474"/>
      <c r="Q204" s="474"/>
      <c r="S204" s="93"/>
      <c r="T204" s="93"/>
      <c r="U204" s="93"/>
    </row>
    <row r="205" spans="2:21" ht="30.6" customHeight="1" outlineLevel="1" x14ac:dyDescent="0.3">
      <c r="B205" s="400" t="s">
        <v>693</v>
      </c>
      <c r="C205" s="502"/>
      <c r="D205" s="400" t="s">
        <v>270</v>
      </c>
      <c r="E205" s="400"/>
      <c r="F205" s="520"/>
      <c r="G205" s="400" t="s">
        <v>260</v>
      </c>
      <c r="H205" s="502"/>
      <c r="I205" s="470">
        <f>SUM(J205:M206)</f>
        <v>260000</v>
      </c>
      <c r="J205" s="470">
        <v>0</v>
      </c>
      <c r="K205" s="470">
        <v>0</v>
      </c>
      <c r="L205" s="471">
        <v>221000</v>
      </c>
      <c r="M205" s="471">
        <v>39000</v>
      </c>
      <c r="N205" s="29" t="s">
        <v>620</v>
      </c>
      <c r="O205" s="37">
        <v>1</v>
      </c>
      <c r="P205" s="473" t="s">
        <v>359</v>
      </c>
      <c r="Q205" s="473" t="s">
        <v>321</v>
      </c>
      <c r="S205" s="93"/>
      <c r="T205" s="93"/>
      <c r="U205" s="93"/>
    </row>
    <row r="206" spans="2:21" ht="46.8" outlineLevel="1" x14ac:dyDescent="0.3">
      <c r="B206" s="401"/>
      <c r="C206" s="503"/>
      <c r="D206" s="401"/>
      <c r="E206" s="401"/>
      <c r="F206" s="521"/>
      <c r="G206" s="401"/>
      <c r="H206" s="503"/>
      <c r="I206" s="471"/>
      <c r="J206" s="471"/>
      <c r="K206" s="471"/>
      <c r="L206" s="471"/>
      <c r="M206" s="471"/>
      <c r="N206" s="26" t="s">
        <v>621</v>
      </c>
      <c r="O206" s="37">
        <v>2000</v>
      </c>
      <c r="P206" s="474"/>
      <c r="Q206" s="474"/>
      <c r="S206" s="93"/>
      <c r="T206" s="93"/>
      <c r="U206" s="93"/>
    </row>
    <row r="207" spans="2:21" ht="15.6" x14ac:dyDescent="0.3">
      <c r="B207" s="547" t="s">
        <v>619</v>
      </c>
      <c r="C207" s="502"/>
      <c r="D207" s="436" t="s">
        <v>703</v>
      </c>
      <c r="E207" s="436" t="s">
        <v>704</v>
      </c>
      <c r="F207" s="502"/>
      <c r="G207" s="400" t="s">
        <v>260</v>
      </c>
      <c r="H207" s="502"/>
      <c r="I207" s="462">
        <f>SUM(I211:I214)</f>
        <v>543100</v>
      </c>
      <c r="J207" s="462">
        <f>SUM(J211:J214)</f>
        <v>0</v>
      </c>
      <c r="K207" s="462">
        <f>SUM(K211:K214)</f>
        <v>0</v>
      </c>
      <c r="L207" s="462">
        <f>SUM(L211:L214)</f>
        <v>428808</v>
      </c>
      <c r="M207" s="462">
        <f>SUM(M211:M214)</f>
        <v>114292</v>
      </c>
      <c r="N207" s="400" t="s">
        <v>620</v>
      </c>
      <c r="O207" s="37">
        <f>O211+O213</f>
        <v>2</v>
      </c>
      <c r="P207" s="729"/>
      <c r="Q207" s="473"/>
      <c r="S207" s="93"/>
      <c r="T207" s="93"/>
      <c r="U207" s="93"/>
    </row>
    <row r="208" spans="2:21" ht="15.6" x14ac:dyDescent="0.3">
      <c r="B208" s="548"/>
      <c r="C208" s="503"/>
      <c r="D208" s="437"/>
      <c r="E208" s="437"/>
      <c r="F208" s="503"/>
      <c r="G208" s="401"/>
      <c r="H208" s="503"/>
      <c r="I208" s="457"/>
      <c r="J208" s="457"/>
      <c r="K208" s="457"/>
      <c r="L208" s="457"/>
      <c r="M208" s="457"/>
      <c r="N208" s="402"/>
      <c r="O208" s="10" t="s">
        <v>23</v>
      </c>
      <c r="P208" s="730"/>
      <c r="Q208" s="474"/>
      <c r="S208" s="93"/>
      <c r="T208" s="93"/>
      <c r="U208" s="93"/>
    </row>
    <row r="209" spans="2:22" ht="15.6" x14ac:dyDescent="0.3">
      <c r="B209" s="548"/>
      <c r="C209" s="503"/>
      <c r="D209" s="437"/>
      <c r="E209" s="437"/>
      <c r="F209" s="503"/>
      <c r="G209" s="401"/>
      <c r="H209" s="503"/>
      <c r="I209" s="457"/>
      <c r="J209" s="457"/>
      <c r="K209" s="457"/>
      <c r="L209" s="457"/>
      <c r="M209" s="457"/>
      <c r="N209" s="400" t="s">
        <v>621</v>
      </c>
      <c r="O209" s="70">
        <f>O212+O214</f>
        <v>13250</v>
      </c>
      <c r="P209" s="730"/>
      <c r="Q209" s="474"/>
      <c r="S209" s="93"/>
      <c r="T209" s="93"/>
      <c r="U209" s="93"/>
    </row>
    <row r="210" spans="2:22" ht="244.5" customHeight="1" x14ac:dyDescent="0.3">
      <c r="B210" s="548"/>
      <c r="C210" s="503"/>
      <c r="D210" s="437"/>
      <c r="E210" s="437"/>
      <c r="F210" s="503"/>
      <c r="G210" s="401"/>
      <c r="H210" s="503"/>
      <c r="I210" s="457"/>
      <c r="J210" s="457"/>
      <c r="K210" s="457"/>
      <c r="L210" s="457"/>
      <c r="M210" s="457"/>
      <c r="N210" s="402"/>
      <c r="O210" s="10" t="s">
        <v>23</v>
      </c>
      <c r="P210" s="730"/>
      <c r="Q210" s="474"/>
      <c r="S210" s="93"/>
      <c r="T210" s="93"/>
      <c r="U210" s="93"/>
    </row>
    <row r="211" spans="2:22" ht="46.8" outlineLevel="1" x14ac:dyDescent="0.3">
      <c r="B211" s="400" t="s">
        <v>684</v>
      </c>
      <c r="C211" s="502"/>
      <c r="D211" s="400" t="s">
        <v>642</v>
      </c>
      <c r="E211" s="400" t="s">
        <v>694</v>
      </c>
      <c r="F211" s="502"/>
      <c r="G211" s="400" t="s">
        <v>260</v>
      </c>
      <c r="H211" s="502"/>
      <c r="I211" s="462">
        <f>SUM(J211:M212)</f>
        <v>250000</v>
      </c>
      <c r="J211" s="462">
        <v>0</v>
      </c>
      <c r="K211" s="462">
        <v>0</v>
      </c>
      <c r="L211" s="462">
        <v>212500</v>
      </c>
      <c r="M211" s="462">
        <v>37500</v>
      </c>
      <c r="N211" s="29" t="s">
        <v>620</v>
      </c>
      <c r="O211" s="41">
        <v>1</v>
      </c>
      <c r="P211" s="473" t="s">
        <v>643</v>
      </c>
      <c r="Q211" s="473" t="s">
        <v>546</v>
      </c>
      <c r="S211" s="93"/>
      <c r="T211" s="93"/>
      <c r="U211" s="93"/>
    </row>
    <row r="212" spans="2:22" ht="209.25" customHeight="1" outlineLevel="1" x14ac:dyDescent="0.3">
      <c r="B212" s="401"/>
      <c r="C212" s="503"/>
      <c r="D212" s="401"/>
      <c r="E212" s="401"/>
      <c r="F212" s="503"/>
      <c r="G212" s="401"/>
      <c r="H212" s="503"/>
      <c r="I212" s="457"/>
      <c r="J212" s="457"/>
      <c r="K212" s="457"/>
      <c r="L212" s="457"/>
      <c r="M212" s="457"/>
      <c r="N212" s="26" t="s">
        <v>621</v>
      </c>
      <c r="O212" s="37">
        <v>250</v>
      </c>
      <c r="P212" s="474"/>
      <c r="Q212" s="474"/>
      <c r="S212" s="93"/>
      <c r="T212" s="93"/>
      <c r="U212" s="93"/>
    </row>
    <row r="213" spans="2:22" ht="46.8" outlineLevel="1" x14ac:dyDescent="0.3">
      <c r="B213" s="400" t="s">
        <v>687</v>
      </c>
      <c r="C213" s="473"/>
      <c r="D213" s="400" t="s">
        <v>270</v>
      </c>
      <c r="E213" s="436" t="s">
        <v>698</v>
      </c>
      <c r="F213" s="400"/>
      <c r="G213" s="400" t="s">
        <v>260</v>
      </c>
      <c r="H213" s="473"/>
      <c r="I213" s="462">
        <f>SUM(J213:M214)</f>
        <v>293100</v>
      </c>
      <c r="J213" s="470">
        <v>0</v>
      </c>
      <c r="K213" s="470">
        <v>0</v>
      </c>
      <c r="L213" s="470">
        <v>216308</v>
      </c>
      <c r="M213" s="470">
        <v>76792</v>
      </c>
      <c r="N213" s="29" t="s">
        <v>620</v>
      </c>
      <c r="O213" s="37">
        <v>1</v>
      </c>
      <c r="P213" s="473" t="s">
        <v>643</v>
      </c>
      <c r="Q213" s="473" t="s">
        <v>546</v>
      </c>
      <c r="S213" s="93"/>
      <c r="T213" s="93"/>
      <c r="U213" s="93"/>
    </row>
    <row r="214" spans="2:22" ht="226.5" customHeight="1" outlineLevel="1" x14ac:dyDescent="0.3">
      <c r="B214" s="401"/>
      <c r="C214" s="474"/>
      <c r="D214" s="401"/>
      <c r="E214" s="437"/>
      <c r="F214" s="401"/>
      <c r="G214" s="401"/>
      <c r="H214" s="474"/>
      <c r="I214" s="457"/>
      <c r="J214" s="471"/>
      <c r="K214" s="471"/>
      <c r="L214" s="471"/>
      <c r="M214" s="471"/>
      <c r="N214" s="26" t="s">
        <v>621</v>
      </c>
      <c r="O214" s="37">
        <v>13000</v>
      </c>
      <c r="P214" s="474"/>
      <c r="Q214" s="474"/>
      <c r="S214" s="93"/>
      <c r="T214" s="93"/>
      <c r="U214" s="93"/>
    </row>
    <row r="215" spans="2:22" ht="15.6" x14ac:dyDescent="0.3">
      <c r="B215" s="791" t="s">
        <v>105</v>
      </c>
      <c r="C215" s="792"/>
      <c r="D215" s="792"/>
      <c r="E215" s="792"/>
      <c r="F215" s="792"/>
      <c r="G215" s="792"/>
      <c r="H215" s="792"/>
      <c r="I215" s="299">
        <f>I55+I85+I188+I207</f>
        <v>39138054.090000004</v>
      </c>
      <c r="J215" s="299">
        <v>894998.64</v>
      </c>
      <c r="K215" s="299">
        <f>K55+K85+K188+K207</f>
        <v>0</v>
      </c>
      <c r="L215" s="299">
        <f>L55+L85+L188+L207</f>
        <v>31617164.109999999</v>
      </c>
      <c r="M215" s="299">
        <f>M55+M85+M188+M207</f>
        <v>6625891.3399999999</v>
      </c>
      <c r="N215" s="561"/>
      <c r="O215" s="562"/>
      <c r="P215" s="562"/>
      <c r="Q215" s="563"/>
      <c r="S215" s="94"/>
      <c r="T215" s="94"/>
      <c r="U215" s="94"/>
      <c r="V215" s="94"/>
    </row>
    <row r="216" spans="2:22" ht="15.6" x14ac:dyDescent="0.3">
      <c r="B216" s="789"/>
      <c r="C216" s="790"/>
      <c r="D216" s="790"/>
      <c r="E216" s="790"/>
      <c r="F216" s="790"/>
      <c r="G216" s="790"/>
      <c r="H216" s="790"/>
      <c r="I216" s="300"/>
      <c r="J216" s="301"/>
      <c r="K216" s="301"/>
      <c r="L216" s="300"/>
      <c r="M216" s="300"/>
      <c r="N216" s="564"/>
      <c r="O216" s="565"/>
      <c r="P216" s="565"/>
      <c r="Q216" s="566"/>
      <c r="S216" s="94"/>
      <c r="T216" s="94"/>
      <c r="U216" s="94"/>
      <c r="V216" s="94"/>
    </row>
    <row r="217" spans="2:22" ht="15.6" x14ac:dyDescent="0.3">
      <c r="B217" s="53" t="s">
        <v>743</v>
      </c>
    </row>
    <row r="218" spans="2:22" ht="15.6" x14ac:dyDescent="0.3">
      <c r="B218" s="556" t="s">
        <v>744</v>
      </c>
      <c r="C218" s="556"/>
      <c r="D218" s="556"/>
      <c r="N218" s="147"/>
    </row>
    <row r="219" spans="2:22" ht="48" customHeight="1" x14ac:dyDescent="0.3">
      <c r="B219" s="571" t="s">
        <v>735</v>
      </c>
      <c r="C219" s="571"/>
      <c r="D219" s="571"/>
      <c r="E219" s="571"/>
      <c r="F219" s="571"/>
      <c r="G219" s="571"/>
      <c r="H219" s="571"/>
      <c r="I219" s="571"/>
      <c r="J219" s="571"/>
      <c r="K219" s="571"/>
      <c r="L219" s="571"/>
      <c r="M219" s="571"/>
      <c r="N219" s="571"/>
      <c r="O219" s="571"/>
      <c r="P219" s="571"/>
      <c r="Q219" s="571"/>
    </row>
    <row r="220" spans="2:22" ht="15.6" x14ac:dyDescent="0.3">
      <c r="B220" s="571" t="s">
        <v>747</v>
      </c>
      <c r="C220" s="571"/>
      <c r="D220" s="571"/>
      <c r="E220" s="571"/>
      <c r="F220" s="571"/>
      <c r="G220" s="571"/>
      <c r="H220" s="571"/>
      <c r="I220" s="571"/>
      <c r="J220" s="571"/>
      <c r="K220" s="571"/>
      <c r="L220" s="571"/>
      <c r="M220" s="571"/>
      <c r="N220" s="571"/>
      <c r="O220" s="571"/>
      <c r="P220" s="571"/>
      <c r="Q220" s="571"/>
    </row>
    <row r="221" spans="2:22" ht="15.6" x14ac:dyDescent="0.3">
      <c r="B221" s="53"/>
    </row>
    <row r="222" spans="2:22" ht="15.6" x14ac:dyDescent="0.3">
      <c r="B222" s="513" t="s">
        <v>106</v>
      </c>
      <c r="C222" s="513"/>
      <c r="D222" s="513"/>
      <c r="E222" s="513"/>
    </row>
    <row r="223" spans="2:22" ht="35.4" customHeight="1" x14ac:dyDescent="0.3">
      <c r="B223" s="9" t="s">
        <v>3</v>
      </c>
      <c r="C223" s="413" t="s">
        <v>107</v>
      </c>
      <c r="D223" s="413"/>
      <c r="E223" s="413"/>
      <c r="F223" s="447" t="s">
        <v>108</v>
      </c>
      <c r="G223" s="447"/>
      <c r="H223" s="447"/>
      <c r="I223" s="447"/>
      <c r="J223" s="413" t="s">
        <v>109</v>
      </c>
      <c r="K223" s="447"/>
      <c r="L223" s="447"/>
      <c r="M223" s="447"/>
    </row>
    <row r="224" spans="2:22" ht="15.6" x14ac:dyDescent="0.3">
      <c r="B224" s="4">
        <v>1</v>
      </c>
      <c r="C224" s="483">
        <v>2</v>
      </c>
      <c r="D224" s="483"/>
      <c r="E224" s="483"/>
      <c r="F224" s="483">
        <v>3</v>
      </c>
      <c r="G224" s="483"/>
      <c r="H224" s="483"/>
      <c r="I224" s="483"/>
      <c r="J224" s="483">
        <v>4</v>
      </c>
      <c r="K224" s="483"/>
      <c r="L224" s="483"/>
      <c r="M224" s="483"/>
    </row>
    <row r="225" spans="2:13" ht="33" customHeight="1" x14ac:dyDescent="0.3">
      <c r="B225" s="8"/>
      <c r="C225" s="720" t="s">
        <v>302</v>
      </c>
      <c r="D225" s="720"/>
      <c r="E225" s="720"/>
      <c r="F225" s="550"/>
      <c r="G225" s="550"/>
      <c r="H225" s="550"/>
      <c r="I225" s="550"/>
      <c r="J225" s="550"/>
      <c r="K225" s="550"/>
      <c r="L225" s="550"/>
      <c r="M225" s="550"/>
    </row>
    <row r="227" spans="2:13" ht="15.6" x14ac:dyDescent="0.3">
      <c r="B227" s="513" t="s">
        <v>110</v>
      </c>
      <c r="C227" s="513"/>
      <c r="D227" s="513"/>
      <c r="E227" s="513"/>
      <c r="F227" s="513"/>
    </row>
    <row r="228" spans="2:13" ht="33.6" customHeight="1" x14ac:dyDescent="0.3">
      <c r="B228" s="9" t="s">
        <v>3</v>
      </c>
      <c r="C228" s="447" t="s">
        <v>111</v>
      </c>
      <c r="D228" s="447"/>
      <c r="E228" s="447"/>
      <c r="F228" s="447" t="s">
        <v>108</v>
      </c>
      <c r="G228" s="447"/>
      <c r="H228" s="447"/>
      <c r="I228" s="447"/>
      <c r="J228" s="413" t="s">
        <v>112</v>
      </c>
      <c r="K228" s="447"/>
      <c r="L228" s="447"/>
      <c r="M228" s="447"/>
    </row>
    <row r="229" spans="2:13" ht="15.6" x14ac:dyDescent="0.3">
      <c r="B229" s="4">
        <v>1</v>
      </c>
      <c r="C229" s="483">
        <v>2</v>
      </c>
      <c r="D229" s="483"/>
      <c r="E229" s="483"/>
      <c r="F229" s="483">
        <v>3</v>
      </c>
      <c r="G229" s="483"/>
      <c r="H229" s="483"/>
      <c r="I229" s="483"/>
      <c r="J229" s="483">
        <v>4</v>
      </c>
      <c r="K229" s="483"/>
      <c r="L229" s="483"/>
      <c r="M229" s="483"/>
    </row>
    <row r="230" spans="2:13" ht="48" customHeight="1" x14ac:dyDescent="0.3">
      <c r="B230" s="8"/>
      <c r="C230" s="720" t="s">
        <v>303</v>
      </c>
      <c r="D230" s="720"/>
      <c r="E230" s="720"/>
      <c r="F230" s="550"/>
      <c r="G230" s="550"/>
      <c r="H230" s="550"/>
      <c r="I230" s="550"/>
      <c r="J230" s="550"/>
      <c r="K230" s="550"/>
      <c r="L230" s="550"/>
      <c r="M230" s="550"/>
    </row>
    <row r="232" spans="2:13" ht="15.6" x14ac:dyDescent="0.3">
      <c r="B232" s="513" t="s">
        <v>113</v>
      </c>
      <c r="C232" s="513"/>
      <c r="D232" s="513"/>
    </row>
    <row r="233" spans="2:13" ht="38.4" customHeight="1" x14ac:dyDescent="0.3">
      <c r="B233" s="9" t="s">
        <v>3</v>
      </c>
      <c r="C233" s="413" t="s">
        <v>114</v>
      </c>
      <c r="D233" s="413"/>
      <c r="E233" s="413"/>
      <c r="F233" s="514" t="s">
        <v>115</v>
      </c>
      <c r="G233" s="515"/>
      <c r="H233" s="515"/>
      <c r="I233" s="515"/>
      <c r="J233" s="515"/>
      <c r="K233" s="515"/>
      <c r="L233" s="515"/>
      <c r="M233" s="516"/>
    </row>
    <row r="234" spans="2:13" ht="15.6" x14ac:dyDescent="0.3">
      <c r="B234" s="4">
        <v>1</v>
      </c>
      <c r="C234" s="483">
        <v>2</v>
      </c>
      <c r="D234" s="483"/>
      <c r="E234" s="483"/>
      <c r="F234" s="517">
        <v>3</v>
      </c>
      <c r="G234" s="518"/>
      <c r="H234" s="518"/>
      <c r="I234" s="518"/>
      <c r="J234" s="518"/>
      <c r="K234" s="518"/>
      <c r="L234" s="518"/>
      <c r="M234" s="519"/>
    </row>
    <row r="235" spans="2:13" ht="14.4" customHeight="1" x14ac:dyDescent="0.3">
      <c r="B235" s="25" t="s">
        <v>15</v>
      </c>
      <c r="C235" s="512"/>
      <c r="D235" s="512"/>
      <c r="E235" s="512"/>
      <c r="F235" s="509"/>
      <c r="G235" s="510"/>
      <c r="H235" s="510"/>
      <c r="I235" s="510"/>
      <c r="J235" s="510"/>
      <c r="K235" s="510"/>
      <c r="L235" s="510"/>
      <c r="M235" s="511"/>
    </row>
    <row r="237" spans="2:13" ht="15.6" x14ac:dyDescent="0.3">
      <c r="B237" s="513" t="s">
        <v>116</v>
      </c>
      <c r="C237" s="513"/>
      <c r="D237" s="513"/>
      <c r="E237" s="513"/>
      <c r="F237" s="513"/>
      <c r="G237" s="513"/>
    </row>
    <row r="238" spans="2:13" ht="15.6" customHeight="1" x14ac:dyDescent="0.3">
      <c r="B238" s="9" t="s">
        <v>3</v>
      </c>
      <c r="C238" s="514" t="s">
        <v>117</v>
      </c>
      <c r="D238" s="515"/>
      <c r="E238" s="515"/>
      <c r="F238" s="515"/>
      <c r="G238" s="515"/>
      <c r="H238" s="515"/>
      <c r="I238" s="515"/>
      <c r="J238" s="515"/>
      <c r="K238" s="515"/>
      <c r="L238" s="515"/>
      <c r="M238" s="516"/>
    </row>
    <row r="239" spans="2:13" ht="15.6" x14ac:dyDescent="0.3">
      <c r="B239" s="4">
        <v>1</v>
      </c>
      <c r="C239" s="517">
        <v>2</v>
      </c>
      <c r="D239" s="518"/>
      <c r="E239" s="518"/>
      <c r="F239" s="518"/>
      <c r="G239" s="518"/>
      <c r="H239" s="518"/>
      <c r="I239" s="518"/>
      <c r="J239" s="518"/>
      <c r="K239" s="518"/>
      <c r="L239" s="518"/>
      <c r="M239" s="519"/>
    </row>
    <row r="240" spans="2:13" ht="15.6" x14ac:dyDescent="0.3">
      <c r="B240" s="8"/>
      <c r="C240" s="459" t="s">
        <v>304</v>
      </c>
      <c r="D240" s="460"/>
      <c r="E240" s="460"/>
      <c r="F240" s="460"/>
      <c r="G240" s="460"/>
      <c r="H240" s="460"/>
      <c r="I240" s="460"/>
      <c r="J240" s="460"/>
      <c r="K240" s="460"/>
      <c r="L240" s="460"/>
      <c r="M240" s="461"/>
    </row>
  </sheetData>
  <mergeCells count="697">
    <mergeCell ref="Q81:Q82"/>
    <mergeCell ref="P81:P82"/>
    <mergeCell ref="O79:O80"/>
    <mergeCell ref="G121:G124"/>
    <mergeCell ref="D99:D103"/>
    <mergeCell ref="F115:F118"/>
    <mergeCell ref="E99:E103"/>
    <mergeCell ref="F99:F103"/>
    <mergeCell ref="F79:F81"/>
    <mergeCell ref="F109:F113"/>
    <mergeCell ref="D105:D108"/>
    <mergeCell ref="E85:E98"/>
    <mergeCell ref="F85:F98"/>
    <mergeCell ref="D121:D124"/>
    <mergeCell ref="F105:F108"/>
    <mergeCell ref="E109:E113"/>
    <mergeCell ref="D109:D113"/>
    <mergeCell ref="H115:H118"/>
    <mergeCell ref="L83:L84"/>
    <mergeCell ref="Q83:Q84"/>
    <mergeCell ref="G99:G103"/>
    <mergeCell ref="G85:G98"/>
    <mergeCell ref="H85:H98"/>
    <mergeCell ref="I83:I84"/>
    <mergeCell ref="J83:J84"/>
    <mergeCell ref="K83:K84"/>
    <mergeCell ref="C136:C138"/>
    <mergeCell ref="D136:D138"/>
    <mergeCell ref="E136:E138"/>
    <mergeCell ref="H73:H75"/>
    <mergeCell ref="C127:C129"/>
    <mergeCell ref="D127:D129"/>
    <mergeCell ref="B73:B76"/>
    <mergeCell ref="D73:D76"/>
    <mergeCell ref="C105:C108"/>
    <mergeCell ref="C99:C103"/>
    <mergeCell ref="C115:C118"/>
    <mergeCell ref="C121:C124"/>
    <mergeCell ref="B105:B108"/>
    <mergeCell ref="B121:B124"/>
    <mergeCell ref="B125:B126"/>
    <mergeCell ref="C125:C126"/>
    <mergeCell ref="D125:D126"/>
    <mergeCell ref="B77:B78"/>
    <mergeCell ref="E127:E129"/>
    <mergeCell ref="F127:F129"/>
    <mergeCell ref="G127:G129"/>
    <mergeCell ref="H105:H108"/>
    <mergeCell ref="E125:E126"/>
    <mergeCell ref="H109:H113"/>
    <mergeCell ref="E105:E108"/>
    <mergeCell ref="F125:F126"/>
    <mergeCell ref="H127:H129"/>
    <mergeCell ref="H125:H126"/>
    <mergeCell ref="Q197:Q198"/>
    <mergeCell ref="M139:M141"/>
    <mergeCell ref="P139:P141"/>
    <mergeCell ref="Q177:Q179"/>
    <mergeCell ref="Q185:Q187"/>
    <mergeCell ref="M142:M144"/>
    <mergeCell ref="Q166:Q168"/>
    <mergeCell ref="Q149:Q152"/>
    <mergeCell ref="Q192:Q194"/>
    <mergeCell ref="N190:N191"/>
    <mergeCell ref="Q174:Q176"/>
    <mergeCell ref="Q153:Q154"/>
    <mergeCell ref="Q155:Q156"/>
    <mergeCell ref="P155:P156"/>
    <mergeCell ref="N164:N165"/>
    <mergeCell ref="Q159:Q160"/>
    <mergeCell ref="P159:P160"/>
    <mergeCell ref="M197:M198"/>
    <mergeCell ref="M166:M168"/>
    <mergeCell ref="M185:M187"/>
    <mergeCell ref="P169:P173"/>
    <mergeCell ref="P174:P176"/>
    <mergeCell ref="Q169:Q173"/>
    <mergeCell ref="Q195:Q196"/>
    <mergeCell ref="M201:M202"/>
    <mergeCell ref="M199:M200"/>
    <mergeCell ref="Q201:Q202"/>
    <mergeCell ref="Q199:Q200"/>
    <mergeCell ref="Q188:Q191"/>
    <mergeCell ref="N188:N189"/>
    <mergeCell ref="P188:P191"/>
    <mergeCell ref="P192:P194"/>
    <mergeCell ref="P166:P168"/>
    <mergeCell ref="M169:M173"/>
    <mergeCell ref="M180:M184"/>
    <mergeCell ref="G205:G206"/>
    <mergeCell ref="I205:I206"/>
    <mergeCell ref="H205:H206"/>
    <mergeCell ref="K201:K202"/>
    <mergeCell ref="P199:P200"/>
    <mergeCell ref="O192:O193"/>
    <mergeCell ref="M195:M196"/>
    <mergeCell ref="P195:P196"/>
    <mergeCell ref="K195:K196"/>
    <mergeCell ref="G203:G204"/>
    <mergeCell ref="N192:N193"/>
    <mergeCell ref="P197:P198"/>
    <mergeCell ref="G195:G196"/>
    <mergeCell ref="H195:H196"/>
    <mergeCell ref="I197:I198"/>
    <mergeCell ref="L201:L202"/>
    <mergeCell ref="L197:L198"/>
    <mergeCell ref="K199:K200"/>
    <mergeCell ref="G197:G198"/>
    <mergeCell ref="G201:G202"/>
    <mergeCell ref="J201:J202"/>
    <mergeCell ref="H192:H194"/>
    <mergeCell ref="L199:L200"/>
    <mergeCell ref="P201:P202"/>
    <mergeCell ref="C213:C214"/>
    <mergeCell ref="B211:B212"/>
    <mergeCell ref="C211:C212"/>
    <mergeCell ref="D211:D212"/>
    <mergeCell ref="E211:E212"/>
    <mergeCell ref="F211:F212"/>
    <mergeCell ref="G211:G212"/>
    <mergeCell ref="H211:H212"/>
    <mergeCell ref="I211:I212"/>
    <mergeCell ref="D213:D214"/>
    <mergeCell ref="E213:E214"/>
    <mergeCell ref="F213:F214"/>
    <mergeCell ref="G213:G214"/>
    <mergeCell ref="H213:H214"/>
    <mergeCell ref="I213:I214"/>
    <mergeCell ref="Q127:Q129"/>
    <mergeCell ref="Q99:Q103"/>
    <mergeCell ref="P99:P103"/>
    <mergeCell ref="Q115:Q118"/>
    <mergeCell ref="Q121:Q124"/>
    <mergeCell ref="H166:H168"/>
    <mergeCell ref="I185:I187"/>
    <mergeCell ref="J185:J187"/>
    <mergeCell ref="G180:G184"/>
    <mergeCell ref="I180:I184"/>
    <mergeCell ref="G185:G187"/>
    <mergeCell ref="H185:H187"/>
    <mergeCell ref="L185:L187"/>
    <mergeCell ref="L180:L184"/>
    <mergeCell ref="G174:G176"/>
    <mergeCell ref="H174:H176"/>
    <mergeCell ref="L177:L179"/>
    <mergeCell ref="K177:K179"/>
    <mergeCell ref="M177:M179"/>
    <mergeCell ref="K174:K176"/>
    <mergeCell ref="M174:M176"/>
    <mergeCell ref="Q180:Q184"/>
    <mergeCell ref="O159:O160"/>
    <mergeCell ref="N159:N160"/>
    <mergeCell ref="N96:N98"/>
    <mergeCell ref="N91:N93"/>
    <mergeCell ref="N94:N95"/>
    <mergeCell ref="Q105:Q108"/>
    <mergeCell ref="P109:P113"/>
    <mergeCell ref="Q109:Q113"/>
    <mergeCell ref="P105:P108"/>
    <mergeCell ref="P115:P118"/>
    <mergeCell ref="N99:N100"/>
    <mergeCell ref="N103:N104"/>
    <mergeCell ref="N101:N102"/>
    <mergeCell ref="N105:N106"/>
    <mergeCell ref="N216:Q216"/>
    <mergeCell ref="Q213:Q214"/>
    <mergeCell ref="B213:B214"/>
    <mergeCell ref="M127:M129"/>
    <mergeCell ref="L139:L141"/>
    <mergeCell ref="K77:K78"/>
    <mergeCell ref="J77:J78"/>
    <mergeCell ref="H99:H103"/>
    <mergeCell ref="O99:O100"/>
    <mergeCell ref="O105:O106"/>
    <mergeCell ref="P133:P135"/>
    <mergeCell ref="O109:O110"/>
    <mergeCell ref="N109:N110"/>
    <mergeCell ref="N111:N112"/>
    <mergeCell ref="N113:N114"/>
    <mergeCell ref="O115:O116"/>
    <mergeCell ref="N115:N116"/>
    <mergeCell ref="O121:O122"/>
    <mergeCell ref="N121:N122"/>
    <mergeCell ref="L127:L129"/>
    <mergeCell ref="K127:K129"/>
    <mergeCell ref="K130:K132"/>
    <mergeCell ref="I130:I132"/>
    <mergeCell ref="Q85:Q98"/>
    <mergeCell ref="B222:E222"/>
    <mergeCell ref="B207:B210"/>
    <mergeCell ref="C207:C210"/>
    <mergeCell ref="D207:D210"/>
    <mergeCell ref="E207:E210"/>
    <mergeCell ref="C239:M239"/>
    <mergeCell ref="J228:M228"/>
    <mergeCell ref="C229:E229"/>
    <mergeCell ref="F229:I229"/>
    <mergeCell ref="J229:M229"/>
    <mergeCell ref="C224:E224"/>
    <mergeCell ref="F224:I224"/>
    <mergeCell ref="J224:M224"/>
    <mergeCell ref="C225:E225"/>
    <mergeCell ref="F225:I225"/>
    <mergeCell ref="J225:M225"/>
    <mergeCell ref="J230:M230"/>
    <mergeCell ref="B232:D232"/>
    <mergeCell ref="C233:E233"/>
    <mergeCell ref="F233:M233"/>
    <mergeCell ref="B227:F227"/>
    <mergeCell ref="C228:E228"/>
    <mergeCell ref="B219:Q219"/>
    <mergeCell ref="B220:Q220"/>
    <mergeCell ref="H199:H200"/>
    <mergeCell ref="I199:I200"/>
    <mergeCell ref="J199:J200"/>
    <mergeCell ref="H201:H202"/>
    <mergeCell ref="K185:K187"/>
    <mergeCell ref="I177:I179"/>
    <mergeCell ref="J180:J184"/>
    <mergeCell ref="H177:H179"/>
    <mergeCell ref="H197:H198"/>
    <mergeCell ref="K197:K198"/>
    <mergeCell ref="J197:J198"/>
    <mergeCell ref="J177:J179"/>
    <mergeCell ref="N215:Q215"/>
    <mergeCell ref="P207:P210"/>
    <mergeCell ref="Q207:Q210"/>
    <mergeCell ref="M213:M214"/>
    <mergeCell ref="P213:P214"/>
    <mergeCell ref="B215:H215"/>
    <mergeCell ref="F199:F200"/>
    <mergeCell ref="G199:G200"/>
    <mergeCell ref="F201:F202"/>
    <mergeCell ref="F205:F206"/>
    <mergeCell ref="Q203:Q204"/>
    <mergeCell ref="I201:I202"/>
    <mergeCell ref="P205:P206"/>
    <mergeCell ref="Q205:Q206"/>
    <mergeCell ref="K205:K206"/>
    <mergeCell ref="G207:G210"/>
    <mergeCell ref="H207:H210"/>
    <mergeCell ref="Q211:Q212"/>
    <mergeCell ref="J211:J212"/>
    <mergeCell ref="K211:K212"/>
    <mergeCell ref="L211:L212"/>
    <mergeCell ref="P211:P212"/>
    <mergeCell ref="K213:K214"/>
    <mergeCell ref="L213:L214"/>
    <mergeCell ref="L207:L210"/>
    <mergeCell ref="M207:M210"/>
    <mergeCell ref="N207:N208"/>
    <mergeCell ref="M211:M212"/>
    <mergeCell ref="J213:J214"/>
    <mergeCell ref="N209:N210"/>
    <mergeCell ref="I207:I210"/>
    <mergeCell ref="J207:J210"/>
    <mergeCell ref="K207:K210"/>
    <mergeCell ref="B205:B206"/>
    <mergeCell ref="E185:E187"/>
    <mergeCell ref="E197:E198"/>
    <mergeCell ref="C205:C206"/>
    <mergeCell ref="D205:D206"/>
    <mergeCell ref="E205:E206"/>
    <mergeCell ref="E203:E204"/>
    <mergeCell ref="B197:B198"/>
    <mergeCell ref="F207:F210"/>
    <mergeCell ref="B199:B200"/>
    <mergeCell ref="C199:C200"/>
    <mergeCell ref="D199:D200"/>
    <mergeCell ref="E199:E200"/>
    <mergeCell ref="B201:B202"/>
    <mergeCell ref="C201:C202"/>
    <mergeCell ref="D201:D202"/>
    <mergeCell ref="E201:E202"/>
    <mergeCell ref="B203:B204"/>
    <mergeCell ref="B192:B194"/>
    <mergeCell ref="F188:F191"/>
    <mergeCell ref="C203:C204"/>
    <mergeCell ref="C197:C198"/>
    <mergeCell ref="D197:D198"/>
    <mergeCell ref="D203:D204"/>
    <mergeCell ref="B216:H216"/>
    <mergeCell ref="F192:F194"/>
    <mergeCell ref="Q69:Q70"/>
    <mergeCell ref="Q71:Q72"/>
    <mergeCell ref="C240:M240"/>
    <mergeCell ref="C235:E235"/>
    <mergeCell ref="F235:M235"/>
    <mergeCell ref="B237:G237"/>
    <mergeCell ref="C238:M238"/>
    <mergeCell ref="H145:H148"/>
    <mergeCell ref="B174:B176"/>
    <mergeCell ref="F180:F184"/>
    <mergeCell ref="B149:B152"/>
    <mergeCell ref="C149:C152"/>
    <mergeCell ref="F228:I228"/>
    <mergeCell ref="C188:C191"/>
    <mergeCell ref="D188:D191"/>
    <mergeCell ref="C234:E234"/>
    <mergeCell ref="F234:M234"/>
    <mergeCell ref="C230:E230"/>
    <mergeCell ref="B218:D218"/>
    <mergeCell ref="C192:C194"/>
    <mergeCell ref="D192:D194"/>
    <mergeCell ref="D177:D179"/>
    <mergeCell ref="E159:E165"/>
    <mergeCell ref="F230:I230"/>
    <mergeCell ref="L205:L206"/>
    <mergeCell ref="C223:E223"/>
    <mergeCell ref="F223:I223"/>
    <mergeCell ref="J223:M223"/>
    <mergeCell ref="B145:B148"/>
    <mergeCell ref="P77:P78"/>
    <mergeCell ref="O65:O66"/>
    <mergeCell ref="N65:N66"/>
    <mergeCell ref="N67:N68"/>
    <mergeCell ref="P65:P66"/>
    <mergeCell ref="P67:P68"/>
    <mergeCell ref="N71:N72"/>
    <mergeCell ref="O69:O70"/>
    <mergeCell ref="N69:N70"/>
    <mergeCell ref="D133:D135"/>
    <mergeCell ref="B139:B141"/>
    <mergeCell ref="C139:C141"/>
    <mergeCell ref="D149:D152"/>
    <mergeCell ref="E169:E173"/>
    <mergeCell ref="D159:D165"/>
    <mergeCell ref="E145:E148"/>
    <mergeCell ref="E149:E152"/>
    <mergeCell ref="C77:C78"/>
    <mergeCell ref="C142:C144"/>
    <mergeCell ref="D77:D78"/>
    <mergeCell ref="D142:D144"/>
    <mergeCell ref="C145:C148"/>
    <mergeCell ref="D145:D148"/>
    <mergeCell ref="B169:B173"/>
    <mergeCell ref="C169:C173"/>
    <mergeCell ref="B136:B138"/>
    <mergeCell ref="B159:B165"/>
    <mergeCell ref="B153:B158"/>
    <mergeCell ref="C153:C157"/>
    <mergeCell ref="D169:D173"/>
    <mergeCell ref="C159:C164"/>
    <mergeCell ref="B142:B144"/>
    <mergeCell ref="B99:B103"/>
    <mergeCell ref="B115:B120"/>
    <mergeCell ref="D115:D120"/>
    <mergeCell ref="B85:B98"/>
    <mergeCell ref="C85:C98"/>
    <mergeCell ref="D85:D98"/>
    <mergeCell ref="B109:B113"/>
    <mergeCell ref="C109:C113"/>
    <mergeCell ref="B48:D48"/>
    <mergeCell ref="F73:F75"/>
    <mergeCell ref="C79:C81"/>
    <mergeCell ref="G73:G76"/>
    <mergeCell ref="M77:M78"/>
    <mergeCell ref="F69:F72"/>
    <mergeCell ref="B65:B68"/>
    <mergeCell ref="C65:C68"/>
    <mergeCell ref="D65:D68"/>
    <mergeCell ref="E65:E68"/>
    <mergeCell ref="E73:E76"/>
    <mergeCell ref="C69:C72"/>
    <mergeCell ref="D69:D72"/>
    <mergeCell ref="J73:J75"/>
    <mergeCell ref="K73:K75"/>
    <mergeCell ref="L77:L78"/>
    <mergeCell ref="B79:B82"/>
    <mergeCell ref="B69:B72"/>
    <mergeCell ref="C73:C75"/>
    <mergeCell ref="E69:E72"/>
    <mergeCell ref="F65:F68"/>
    <mergeCell ref="G79:G82"/>
    <mergeCell ref="E79:E82"/>
    <mergeCell ref="D79:D82"/>
    <mergeCell ref="P55:P62"/>
    <mergeCell ref="Q55:Q62"/>
    <mergeCell ref="N57:N59"/>
    <mergeCell ref="N60:N62"/>
    <mergeCell ref="H65:H68"/>
    <mergeCell ref="I63:I64"/>
    <mergeCell ref="J63:J64"/>
    <mergeCell ref="G65:G68"/>
    <mergeCell ref="H79:H81"/>
    <mergeCell ref="G69:G72"/>
    <mergeCell ref="H69:H72"/>
    <mergeCell ref="Q77:Q78"/>
    <mergeCell ref="N79:N80"/>
    <mergeCell ref="N81:N82"/>
    <mergeCell ref="O73:O74"/>
    <mergeCell ref="N73:N74"/>
    <mergeCell ref="Q65:Q68"/>
    <mergeCell ref="P69:P72"/>
    <mergeCell ref="Q73:Q76"/>
    <mergeCell ref="N75:N76"/>
    <mergeCell ref="P73:P74"/>
    <mergeCell ref="P75:P76"/>
    <mergeCell ref="Q79:Q80"/>
    <mergeCell ref="P79:P80"/>
    <mergeCell ref="N51:O51"/>
    <mergeCell ref="E63:E64"/>
    <mergeCell ref="F63:F64"/>
    <mergeCell ref="G63:G64"/>
    <mergeCell ref="H63:H64"/>
    <mergeCell ref="B50:H50"/>
    <mergeCell ref="B51:B53"/>
    <mergeCell ref="C51:C53"/>
    <mergeCell ref="D51:D53"/>
    <mergeCell ref="E51:E53"/>
    <mergeCell ref="F51:F53"/>
    <mergeCell ref="G51:G53"/>
    <mergeCell ref="H51:H53"/>
    <mergeCell ref="B63:B64"/>
    <mergeCell ref="C63:C64"/>
    <mergeCell ref="D63:D64"/>
    <mergeCell ref="G55:G62"/>
    <mergeCell ref="H55:H62"/>
    <mergeCell ref="I51:M51"/>
    <mergeCell ref="B44:E44"/>
    <mergeCell ref="F44:H44"/>
    <mergeCell ref="B45:E45"/>
    <mergeCell ref="F45:H45"/>
    <mergeCell ref="B46:E46"/>
    <mergeCell ref="F46:H46"/>
    <mergeCell ref="Q63:Q64"/>
    <mergeCell ref="K63:K64"/>
    <mergeCell ref="L63:L64"/>
    <mergeCell ref="M63:M64"/>
    <mergeCell ref="P63:P64"/>
    <mergeCell ref="B55:B62"/>
    <mergeCell ref="C55:C62"/>
    <mergeCell ref="D55:D62"/>
    <mergeCell ref="E55:E62"/>
    <mergeCell ref="F55:F62"/>
    <mergeCell ref="P51:P53"/>
    <mergeCell ref="Q51:Q53"/>
    <mergeCell ref="I52:I53"/>
    <mergeCell ref="J52:L52"/>
    <mergeCell ref="N55:N56"/>
    <mergeCell ref="M52:M53"/>
    <mergeCell ref="N52:N53"/>
    <mergeCell ref="O52:O53"/>
    <mergeCell ref="B37:E37"/>
    <mergeCell ref="F37:H37"/>
    <mergeCell ref="B39:E39"/>
    <mergeCell ref="F39:H39"/>
    <mergeCell ref="B43:E43"/>
    <mergeCell ref="F43:H43"/>
    <mergeCell ref="B41:E41"/>
    <mergeCell ref="F41:H41"/>
    <mergeCell ref="B38:E38"/>
    <mergeCell ref="F38:H38"/>
    <mergeCell ref="B40:E40"/>
    <mergeCell ref="F40:H40"/>
    <mergeCell ref="B42:E42"/>
    <mergeCell ref="F42:H42"/>
    <mergeCell ref="F24:H24"/>
    <mergeCell ref="B33:E33"/>
    <mergeCell ref="F33:H33"/>
    <mergeCell ref="B35:E35"/>
    <mergeCell ref="F35:H35"/>
    <mergeCell ref="B36:E36"/>
    <mergeCell ref="F36:H36"/>
    <mergeCell ref="B30:E30"/>
    <mergeCell ref="F30:H30"/>
    <mergeCell ref="B31:E31"/>
    <mergeCell ref="F31:H31"/>
    <mergeCell ref="B32:E32"/>
    <mergeCell ref="F32:H32"/>
    <mergeCell ref="B34:E34"/>
    <mergeCell ref="F34:H34"/>
    <mergeCell ref="F26:H26"/>
    <mergeCell ref="B26:E26"/>
    <mergeCell ref="F28:H28"/>
    <mergeCell ref="B28:E28"/>
    <mergeCell ref="B16:B17"/>
    <mergeCell ref="K13:M13"/>
    <mergeCell ref="B13:B15"/>
    <mergeCell ref="C13:D15"/>
    <mergeCell ref="E13:G15"/>
    <mergeCell ref="H13:J13"/>
    <mergeCell ref="H15:J15"/>
    <mergeCell ref="K15:M15"/>
    <mergeCell ref="B10:B12"/>
    <mergeCell ref="C10:D12"/>
    <mergeCell ref="E10:G12"/>
    <mergeCell ref="H10:J10"/>
    <mergeCell ref="K10:M10"/>
    <mergeCell ref="H17:J17"/>
    <mergeCell ref="K17:M17"/>
    <mergeCell ref="B2:Q2"/>
    <mergeCell ref="B4:Q4"/>
    <mergeCell ref="B6:H6"/>
    <mergeCell ref="B7:B8"/>
    <mergeCell ref="C7:D8"/>
    <mergeCell ref="E7:G8"/>
    <mergeCell ref="H7:J8"/>
    <mergeCell ref="K7:N7"/>
    <mergeCell ref="K8:M8"/>
    <mergeCell ref="C9:D9"/>
    <mergeCell ref="E9:G9"/>
    <mergeCell ref="H9:J9"/>
    <mergeCell ref="K9:M9"/>
    <mergeCell ref="B25:E25"/>
    <mergeCell ref="F25:H25"/>
    <mergeCell ref="B27:E27"/>
    <mergeCell ref="F27:H27"/>
    <mergeCell ref="B29:E29"/>
    <mergeCell ref="F29:H29"/>
    <mergeCell ref="B20:G20"/>
    <mergeCell ref="B21:E21"/>
    <mergeCell ref="F21:H21"/>
    <mergeCell ref="B22:E22"/>
    <mergeCell ref="F22:H22"/>
    <mergeCell ref="B23:E23"/>
    <mergeCell ref="F23:H23"/>
    <mergeCell ref="B24:E24"/>
    <mergeCell ref="H12:J12"/>
    <mergeCell ref="K12:M12"/>
    <mergeCell ref="C16:D17"/>
    <mergeCell ref="E16:G17"/>
    <mergeCell ref="H16:J16"/>
    <mergeCell ref="K16:M16"/>
    <mergeCell ref="L130:L132"/>
    <mergeCell ref="L142:L144"/>
    <mergeCell ref="B130:B132"/>
    <mergeCell ref="C130:C132"/>
    <mergeCell ref="D130:D132"/>
    <mergeCell ref="G136:G138"/>
    <mergeCell ref="H136:H138"/>
    <mergeCell ref="H139:H141"/>
    <mergeCell ref="F142:F144"/>
    <mergeCell ref="G142:G144"/>
    <mergeCell ref="H142:H144"/>
    <mergeCell ref="G139:G141"/>
    <mergeCell ref="D139:D141"/>
    <mergeCell ref="E139:E141"/>
    <mergeCell ref="K133:K135"/>
    <mergeCell ref="G130:G132"/>
    <mergeCell ref="K142:K144"/>
    <mergeCell ref="J130:J132"/>
    <mergeCell ref="H133:H135"/>
    <mergeCell ref="F139:F141"/>
    <mergeCell ref="B133:B135"/>
    <mergeCell ref="E130:E132"/>
    <mergeCell ref="F130:F132"/>
    <mergeCell ref="H130:H132"/>
    <mergeCell ref="J133:J135"/>
    <mergeCell ref="G133:G135"/>
    <mergeCell ref="I136:I138"/>
    <mergeCell ref="F136:F138"/>
    <mergeCell ref="I139:I141"/>
    <mergeCell ref="F133:F135"/>
    <mergeCell ref="I142:I144"/>
    <mergeCell ref="B127:B129"/>
    <mergeCell ref="I133:I135"/>
    <mergeCell ref="E142:E144"/>
    <mergeCell ref="F149:F152"/>
    <mergeCell ref="J142:J144"/>
    <mergeCell ref="G145:G148"/>
    <mergeCell ref="G159:G165"/>
    <mergeCell ref="H153:H157"/>
    <mergeCell ref="N157:N158"/>
    <mergeCell ref="G149:G152"/>
    <mergeCell ref="F145:F148"/>
    <mergeCell ref="F153:F157"/>
    <mergeCell ref="F159:F164"/>
    <mergeCell ref="Q136:Q138"/>
    <mergeCell ref="P142:P144"/>
    <mergeCell ref="L136:L138"/>
    <mergeCell ref="Q145:Q148"/>
    <mergeCell ref="M133:M135"/>
    <mergeCell ref="K139:K141"/>
    <mergeCell ref="O145:O146"/>
    <mergeCell ref="N145:N146"/>
    <mergeCell ref="O149:O150"/>
    <mergeCell ref="N149:N150"/>
    <mergeCell ref="Q139:Q141"/>
    <mergeCell ref="L133:L135"/>
    <mergeCell ref="Q133:Q135"/>
    <mergeCell ref="Q142:Q144"/>
    <mergeCell ref="P149:P152"/>
    <mergeCell ref="M136:M138"/>
    <mergeCell ref="K136:K138"/>
    <mergeCell ref="B195:B196"/>
    <mergeCell ref="E177:E179"/>
    <mergeCell ref="C174:C176"/>
    <mergeCell ref="H188:H191"/>
    <mergeCell ref="J188:J191"/>
    <mergeCell ref="J195:J196"/>
    <mergeCell ref="E192:E194"/>
    <mergeCell ref="I195:I196"/>
    <mergeCell ref="D185:D187"/>
    <mergeCell ref="F174:F176"/>
    <mergeCell ref="D174:D176"/>
    <mergeCell ref="C180:C184"/>
    <mergeCell ref="D180:D184"/>
    <mergeCell ref="E180:E184"/>
    <mergeCell ref="B177:B179"/>
    <mergeCell ref="C177:C179"/>
    <mergeCell ref="E188:E191"/>
    <mergeCell ref="B185:B187"/>
    <mergeCell ref="C185:C187"/>
    <mergeCell ref="B188:B191"/>
    <mergeCell ref="G177:G179"/>
    <mergeCell ref="L195:L196"/>
    <mergeCell ref="K166:K168"/>
    <mergeCell ref="K169:K173"/>
    <mergeCell ref="J174:J176"/>
    <mergeCell ref="C195:C196"/>
    <mergeCell ref="D195:D196"/>
    <mergeCell ref="E195:E196"/>
    <mergeCell ref="F195:F196"/>
    <mergeCell ref="G188:G191"/>
    <mergeCell ref="G192:G194"/>
    <mergeCell ref="K180:K184"/>
    <mergeCell ref="L166:L168"/>
    <mergeCell ref="J166:J168"/>
    <mergeCell ref="L174:L176"/>
    <mergeCell ref="I169:I173"/>
    <mergeCell ref="J169:J173"/>
    <mergeCell ref="L169:L173"/>
    <mergeCell ref="G166:G168"/>
    <mergeCell ref="K188:K191"/>
    <mergeCell ref="B47:E47"/>
    <mergeCell ref="F47:H47"/>
    <mergeCell ref="E115:E120"/>
    <mergeCell ref="G115:G120"/>
    <mergeCell ref="B166:B168"/>
    <mergeCell ref="C166:C168"/>
    <mergeCell ref="D166:D168"/>
    <mergeCell ref="E166:E168"/>
    <mergeCell ref="B180:B184"/>
    <mergeCell ref="H121:H124"/>
    <mergeCell ref="C133:C135"/>
    <mergeCell ref="H149:H152"/>
    <mergeCell ref="H159:H164"/>
    <mergeCell ref="B83:B84"/>
    <mergeCell ref="C83:C84"/>
    <mergeCell ref="E153:E158"/>
    <mergeCell ref="D153:D158"/>
    <mergeCell ref="D83:D84"/>
    <mergeCell ref="E174:E176"/>
    <mergeCell ref="G105:G108"/>
    <mergeCell ref="E121:E124"/>
    <mergeCell ref="G109:G113"/>
    <mergeCell ref="F121:F124"/>
    <mergeCell ref="G125:G126"/>
    <mergeCell ref="P153:P154"/>
    <mergeCell ref="E77:E78"/>
    <mergeCell ref="F77:F78"/>
    <mergeCell ref="H77:H78"/>
    <mergeCell ref="I77:I78"/>
    <mergeCell ref="G77:G78"/>
    <mergeCell ref="E133:E135"/>
    <mergeCell ref="P145:P148"/>
    <mergeCell ref="J136:J138"/>
    <mergeCell ref="J139:J141"/>
    <mergeCell ref="P130:P132"/>
    <mergeCell ref="M130:M132"/>
    <mergeCell ref="E83:E84"/>
    <mergeCell ref="F83:F84"/>
    <mergeCell ref="G83:G84"/>
    <mergeCell ref="H83:H84"/>
    <mergeCell ref="I127:I129"/>
    <mergeCell ref="P121:P124"/>
    <mergeCell ref="M83:M84"/>
    <mergeCell ref="J127:J129"/>
    <mergeCell ref="N85:N87"/>
    <mergeCell ref="P85:P98"/>
    <mergeCell ref="P127:P129"/>
    <mergeCell ref="N88:N90"/>
    <mergeCell ref="Q130:Q132"/>
    <mergeCell ref="P136:P138"/>
    <mergeCell ref="I174:I176"/>
    <mergeCell ref="I166:I168"/>
    <mergeCell ref="H169:H173"/>
    <mergeCell ref="H180:H184"/>
    <mergeCell ref="F169:F173"/>
    <mergeCell ref="G169:G173"/>
    <mergeCell ref="J205:J206"/>
    <mergeCell ref="F166:F168"/>
    <mergeCell ref="F177:F179"/>
    <mergeCell ref="F197:F198"/>
    <mergeCell ref="F203:F204"/>
    <mergeCell ref="O153:O154"/>
    <mergeCell ref="N153:N154"/>
    <mergeCell ref="N155:N156"/>
    <mergeCell ref="G153:G158"/>
    <mergeCell ref="F185:F187"/>
    <mergeCell ref="M205:M206"/>
    <mergeCell ref="H203:H204"/>
    <mergeCell ref="I203:I204"/>
    <mergeCell ref="J203:J204"/>
    <mergeCell ref="K203:K204"/>
    <mergeCell ref="P203:P204"/>
  </mergeCells>
  <conditionalFormatting sqref="L55">
    <cfRule type="expression" dxfId="48" priority="39">
      <formula>$L$55&gt;$I$55*0.85</formula>
    </cfRule>
  </conditionalFormatting>
  <conditionalFormatting sqref="L63:L64">
    <cfRule type="expression" priority="44">
      <formula>$L$63&gt;$I$63*0.85</formula>
    </cfRule>
  </conditionalFormatting>
  <conditionalFormatting sqref="L65:L67">
    <cfRule type="expression" dxfId="47" priority="48">
      <formula>$L$65&gt;$I$65*0.85</formula>
    </cfRule>
  </conditionalFormatting>
  <conditionalFormatting sqref="L69:L72">
    <cfRule type="expression" dxfId="46" priority="34">
      <formula>$L$69&gt;$I$69*0.85</formula>
    </cfRule>
  </conditionalFormatting>
  <conditionalFormatting sqref="L73:L74">
    <cfRule type="expression" dxfId="45" priority="35">
      <formula>$L$73&gt;$I$73*0.85</formula>
    </cfRule>
  </conditionalFormatting>
  <conditionalFormatting sqref="L77:L78">
    <cfRule type="expression" dxfId="44" priority="33">
      <formula>$L$77&gt;$I$77*0.85</formula>
    </cfRule>
  </conditionalFormatting>
  <conditionalFormatting sqref="L79:L80">
    <cfRule type="expression" dxfId="43" priority="43">
      <formula>$L$79&gt;$I$79*0.85</formula>
    </cfRule>
  </conditionalFormatting>
  <conditionalFormatting sqref="L83:L84">
    <cfRule type="expression" dxfId="42" priority="42">
      <formula>$L$83&gt;$I$83*0.85</formula>
    </cfRule>
  </conditionalFormatting>
  <conditionalFormatting sqref="L99 L101:L104">
    <cfRule type="expression" dxfId="41" priority="32">
      <formula>$L$99&gt;$I$99*0.85</formula>
    </cfRule>
  </conditionalFormatting>
  <conditionalFormatting sqref="L105 L107:L108">
    <cfRule type="expression" dxfId="40" priority="31">
      <formula>$L$105&gt;$I$105*0.85</formula>
    </cfRule>
  </conditionalFormatting>
  <conditionalFormatting sqref="L109 L111:L114">
    <cfRule type="expression" dxfId="39" priority="30">
      <formula>$L$109&gt;$I$109*0.85</formula>
    </cfRule>
  </conditionalFormatting>
  <conditionalFormatting sqref="L117:L120">
    <cfRule type="expression" dxfId="38" priority="29">
      <formula>$L$115&gt;$I$115*0.85</formula>
    </cfRule>
  </conditionalFormatting>
  <conditionalFormatting sqref="L123:L124">
    <cfRule type="expression" dxfId="37" priority="28">
      <formula>$L$121&gt;$I$121*0.85</formula>
    </cfRule>
  </conditionalFormatting>
  <conditionalFormatting sqref="L125:L126">
    <cfRule type="expression" dxfId="36" priority="50">
      <formula>$L$125&gt;$I$125*0.85</formula>
    </cfRule>
  </conditionalFormatting>
  <conditionalFormatting sqref="L127:L129">
    <cfRule type="expression" dxfId="35" priority="26">
      <formula>$L$127&gt;$I$127*0.85</formula>
    </cfRule>
  </conditionalFormatting>
  <conditionalFormatting sqref="L130:L132">
    <cfRule type="expression" dxfId="34" priority="25">
      <formula>$L$130&gt;$I$130*0.85</formula>
    </cfRule>
  </conditionalFormatting>
  <conditionalFormatting sqref="L133:L135">
    <cfRule type="expression" dxfId="33" priority="24">
      <formula>$L$133&gt;$I$133*0.85</formula>
    </cfRule>
  </conditionalFormatting>
  <conditionalFormatting sqref="L136:L138">
    <cfRule type="expression" dxfId="32" priority="23">
      <formula>$L$136&gt;$I$136*0.85</formula>
    </cfRule>
  </conditionalFormatting>
  <conditionalFormatting sqref="L139:L141">
    <cfRule type="expression" dxfId="31" priority="22">
      <formula>$L$139&gt;$I$139*0.85</formula>
    </cfRule>
  </conditionalFormatting>
  <conditionalFormatting sqref="L142:L144">
    <cfRule type="expression" dxfId="30" priority="21">
      <formula>$L$142&gt;$I$142*0.85</formula>
    </cfRule>
  </conditionalFormatting>
  <conditionalFormatting sqref="L145:L148">
    <cfRule type="expression" dxfId="29" priority="20">
      <formula>$L$145&gt;$I$145*0.85</formula>
    </cfRule>
  </conditionalFormatting>
  <conditionalFormatting sqref="L149:L152">
    <cfRule type="expression" dxfId="28" priority="19">
      <formula>$L$149&gt;$I$149*0.85</formula>
    </cfRule>
  </conditionalFormatting>
  <conditionalFormatting sqref="L153:L158">
    <cfRule type="expression" dxfId="27" priority="18">
      <formula>$L$153&gt;$I$153*0.85</formula>
    </cfRule>
  </conditionalFormatting>
  <conditionalFormatting sqref="L159:L165">
    <cfRule type="expression" dxfId="26" priority="17">
      <formula>$L$159&gt;$I$159*0.85</formula>
    </cfRule>
  </conditionalFormatting>
  <conditionalFormatting sqref="L166:L168">
    <cfRule type="expression" dxfId="25" priority="16">
      <formula>$L$166&gt;$I$166*0.85</formula>
    </cfRule>
  </conditionalFormatting>
  <conditionalFormatting sqref="L169:L173">
    <cfRule type="expression" dxfId="24" priority="15">
      <formula>$L$169&gt;$I$169*85</formula>
    </cfRule>
  </conditionalFormatting>
  <conditionalFormatting sqref="L174:L176">
    <cfRule type="expression" dxfId="23" priority="14">
      <formula>$L$174&gt;$I$174*0.85</formula>
    </cfRule>
  </conditionalFormatting>
  <conditionalFormatting sqref="L177:L179">
    <cfRule type="expression" dxfId="22" priority="13">
      <formula>$L$177&gt;$I$177*0.85</formula>
    </cfRule>
  </conditionalFormatting>
  <conditionalFormatting sqref="L180:L184">
    <cfRule type="expression" dxfId="21" priority="12">
      <formula>$L$180&gt;$I$180*0.85</formula>
    </cfRule>
  </conditionalFormatting>
  <conditionalFormatting sqref="L185:L187">
    <cfRule type="expression" dxfId="20" priority="11">
      <formula>$L$185&gt;$I$185*0.85</formula>
    </cfRule>
  </conditionalFormatting>
  <conditionalFormatting sqref="L188">
    <cfRule type="expression" dxfId="19" priority="38">
      <formula>$L$188&gt;$I$188*0.85</formula>
    </cfRule>
  </conditionalFormatting>
  <conditionalFormatting sqref="L192:L194">
    <cfRule type="expression" dxfId="18" priority="10">
      <formula>$L$192&gt;$I$192*0.85</formula>
    </cfRule>
  </conditionalFormatting>
  <conditionalFormatting sqref="L195:L196">
    <cfRule type="expression" dxfId="17" priority="9">
      <formula>$L$195&gt;$I$195*0.85</formula>
    </cfRule>
  </conditionalFormatting>
  <conditionalFormatting sqref="L197:L198">
    <cfRule type="expression" dxfId="16" priority="8">
      <formula>$L$197&gt;$I$197*0.85</formula>
    </cfRule>
  </conditionalFormatting>
  <conditionalFormatting sqref="L199:L200">
    <cfRule type="expression" dxfId="15" priority="7">
      <formula>$L$199&gt;$I$199*0.85</formula>
    </cfRule>
  </conditionalFormatting>
  <conditionalFormatting sqref="L201:L202">
    <cfRule type="expression" dxfId="14" priority="6">
      <formula>$L$201&gt;$I$201*0.85</formula>
    </cfRule>
  </conditionalFormatting>
  <conditionalFormatting sqref="L203">
    <cfRule type="expression" dxfId="13" priority="5">
      <formula>$L$203&gt;$I$203*0.85</formula>
    </cfRule>
  </conditionalFormatting>
  <conditionalFormatting sqref="L205:L206">
    <cfRule type="expression" dxfId="12" priority="4">
      <formula>$L$205&gt;$I$205*0.85</formula>
    </cfRule>
  </conditionalFormatting>
  <conditionalFormatting sqref="L207:L210">
    <cfRule type="expression" dxfId="11" priority="37">
      <formula>$L$207&gt;$I$207*0.85</formula>
    </cfRule>
  </conditionalFormatting>
  <conditionalFormatting sqref="L211:L212">
    <cfRule type="expression" dxfId="10" priority="3">
      <formula>$L$211&gt;$I$211*0.85</formula>
    </cfRule>
  </conditionalFormatting>
  <conditionalFormatting sqref="L213:L214">
    <cfRule type="expression" dxfId="9" priority="2">
      <formula>$L$213&gt;$I$213*0.85</formula>
    </cfRule>
  </conditionalFormatting>
  <conditionalFormatting sqref="L215">
    <cfRule type="expression" dxfId="8" priority="36">
      <formula>$L$215&gt;$I$215*0.85</formula>
    </cfRule>
  </conditionalFormatting>
  <conditionalFormatting sqref="L85:M85 L87:L98">
    <cfRule type="expression" dxfId="7" priority="40">
      <formula>$L$85&gt;$I$85*0.85</formula>
    </cfRule>
  </conditionalFormatting>
  <conditionalFormatting sqref="L86:M86">
    <cfRule type="expression" dxfId="6" priority="1">
      <formula>$L$79&gt;$I$79*0.85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1BDA-B1E7-43AF-9376-8D1909F40E22}">
  <sheetPr>
    <tabColor rgb="FFFFFF00"/>
  </sheetPr>
  <dimension ref="B2:T84"/>
  <sheetViews>
    <sheetView zoomScale="70" zoomScaleNormal="70" workbookViewId="0">
      <selection activeCell="J16" sqref="J16"/>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2" width="14.6640625" customWidth="1"/>
    <col min="13" max="13" width="13.33203125" customWidth="1"/>
    <col min="14" max="14" width="44.6640625" customWidth="1"/>
    <col min="15" max="15" width="12.44140625" customWidth="1"/>
    <col min="16" max="17" width="14.33203125" customWidth="1"/>
    <col min="20" max="20" width="27.44140625" customWidth="1"/>
  </cols>
  <sheetData>
    <row r="2" spans="2:17" ht="15.6" x14ac:dyDescent="0.3">
      <c r="B2" s="414" t="s">
        <v>305</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414" t="s">
        <v>865</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15.6" x14ac:dyDescent="0.3">
      <c r="B7" s="447" t="s">
        <v>3</v>
      </c>
      <c r="C7" s="447" t="s">
        <v>58</v>
      </c>
      <c r="D7" s="447"/>
      <c r="E7" s="413" t="s">
        <v>59</v>
      </c>
      <c r="F7" s="413"/>
      <c r="G7" s="413"/>
      <c r="H7" s="413" t="s">
        <v>60</v>
      </c>
      <c r="I7" s="413"/>
      <c r="J7" s="413"/>
      <c r="K7" s="447" t="s">
        <v>61</v>
      </c>
      <c r="L7" s="447"/>
      <c r="M7" s="447"/>
      <c r="N7" s="447"/>
    </row>
    <row r="8" spans="2:17" ht="31.2" x14ac:dyDescent="0.3">
      <c r="B8" s="447"/>
      <c r="C8" s="447"/>
      <c r="D8" s="447"/>
      <c r="E8" s="413"/>
      <c r="F8" s="413"/>
      <c r="G8" s="413"/>
      <c r="H8" s="413"/>
      <c r="I8" s="413"/>
      <c r="J8" s="413"/>
      <c r="K8" s="413" t="s">
        <v>62</v>
      </c>
      <c r="L8" s="413"/>
      <c r="M8" s="413"/>
      <c r="N8" s="3" t="s">
        <v>63</v>
      </c>
      <c r="O8" s="1"/>
      <c r="P8" s="100"/>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795" t="s">
        <v>803</v>
      </c>
      <c r="D10" s="796"/>
      <c r="E10" s="528" t="s">
        <v>804</v>
      </c>
      <c r="F10" s="529"/>
      <c r="G10" s="530"/>
      <c r="H10" s="484">
        <v>0</v>
      </c>
      <c r="I10" s="478"/>
      <c r="J10" s="478"/>
      <c r="K10" s="484">
        <v>0</v>
      </c>
      <c r="L10" s="478"/>
      <c r="M10" s="478"/>
      <c r="N10" s="11">
        <f>O41</f>
        <v>3</v>
      </c>
    </row>
    <row r="11" spans="2:17" ht="51.75" customHeight="1" x14ac:dyDescent="0.3">
      <c r="B11" s="527"/>
      <c r="C11" s="797"/>
      <c r="D11" s="798"/>
      <c r="E11" s="534"/>
      <c r="F11" s="535"/>
      <c r="G11" s="536"/>
      <c r="H11" s="493" t="s">
        <v>561</v>
      </c>
      <c r="I11" s="494"/>
      <c r="J11" s="495"/>
      <c r="K11" s="493" t="s">
        <v>801</v>
      </c>
      <c r="L11" s="494"/>
      <c r="M11" s="495"/>
      <c r="N11" s="10" t="s">
        <v>19</v>
      </c>
    </row>
    <row r="14" spans="2:17" ht="15.6" x14ac:dyDescent="0.3">
      <c r="B14" s="415" t="s">
        <v>71</v>
      </c>
      <c r="C14" s="415"/>
      <c r="D14" s="415"/>
      <c r="E14" s="415"/>
      <c r="F14" s="415"/>
      <c r="G14" s="415"/>
    </row>
    <row r="15" spans="2:17" ht="15.6" x14ac:dyDescent="0.3">
      <c r="B15" s="522" t="s">
        <v>72</v>
      </c>
      <c r="C15" s="522"/>
      <c r="D15" s="522"/>
      <c r="E15" s="522"/>
      <c r="F15" s="522" t="s">
        <v>73</v>
      </c>
      <c r="G15" s="522"/>
      <c r="H15" s="522"/>
    </row>
    <row r="16" spans="2:17" ht="15.6" x14ac:dyDescent="0.3">
      <c r="B16" s="546">
        <v>1</v>
      </c>
      <c r="C16" s="546"/>
      <c r="D16" s="546"/>
      <c r="E16" s="546"/>
      <c r="F16" s="546">
        <v>2</v>
      </c>
      <c r="G16" s="546"/>
      <c r="H16" s="546"/>
    </row>
    <row r="17" spans="2:8" ht="15.6" x14ac:dyDescent="0.3">
      <c r="B17" s="500" t="s">
        <v>74</v>
      </c>
      <c r="C17" s="500"/>
      <c r="D17" s="500"/>
      <c r="E17" s="500"/>
      <c r="F17" s="505">
        <f>L41</f>
        <v>1613289.32</v>
      </c>
      <c r="G17" s="587"/>
      <c r="H17" s="587"/>
    </row>
    <row r="18" spans="2:8" ht="15.6" x14ac:dyDescent="0.3">
      <c r="B18" s="500" t="s">
        <v>75</v>
      </c>
      <c r="C18" s="500"/>
      <c r="D18" s="500"/>
      <c r="E18" s="500"/>
      <c r="F18" s="589"/>
      <c r="G18" s="589"/>
      <c r="H18" s="589"/>
    </row>
    <row r="19" spans="2:8" ht="15.6" x14ac:dyDescent="0.3">
      <c r="B19" s="501"/>
      <c r="C19" s="501"/>
      <c r="D19" s="501"/>
      <c r="E19" s="501"/>
      <c r="F19" s="589"/>
      <c r="G19" s="588"/>
      <c r="H19" s="588"/>
    </row>
    <row r="20" spans="2:8" ht="33" customHeight="1" x14ac:dyDescent="0.3">
      <c r="B20" s="500" t="s">
        <v>310</v>
      </c>
      <c r="C20" s="500"/>
      <c r="D20" s="500"/>
      <c r="E20" s="500"/>
      <c r="F20" s="505">
        <f>F23</f>
        <v>0</v>
      </c>
      <c r="G20" s="587"/>
      <c r="H20" s="587"/>
    </row>
    <row r="21" spans="2:8" ht="15.6" x14ac:dyDescent="0.3">
      <c r="B21" s="501" t="s">
        <v>251</v>
      </c>
      <c r="C21" s="501"/>
      <c r="D21" s="501"/>
      <c r="E21" s="501"/>
      <c r="F21" s="504"/>
      <c r="G21" s="504"/>
      <c r="H21" s="504"/>
    </row>
    <row r="22" spans="2:8" ht="31.5" customHeight="1" x14ac:dyDescent="0.3">
      <c r="B22" s="501" t="s">
        <v>252</v>
      </c>
      <c r="C22" s="501"/>
      <c r="D22" s="501"/>
      <c r="E22" s="501"/>
      <c r="F22" s="504"/>
      <c r="G22" s="504"/>
      <c r="H22" s="504"/>
    </row>
    <row r="23" spans="2:8" ht="15.6" x14ac:dyDescent="0.3">
      <c r="B23" s="501" t="s">
        <v>76</v>
      </c>
      <c r="C23" s="501"/>
      <c r="D23" s="501"/>
      <c r="E23" s="501"/>
      <c r="F23" s="504"/>
      <c r="G23" s="588"/>
      <c r="H23" s="588"/>
    </row>
    <row r="24" spans="2:8" ht="15.6" x14ac:dyDescent="0.3">
      <c r="B24" s="500" t="s">
        <v>311</v>
      </c>
      <c r="C24" s="500"/>
      <c r="D24" s="500"/>
      <c r="E24" s="500"/>
      <c r="F24" s="505">
        <f>L41</f>
        <v>1613289.32</v>
      </c>
      <c r="G24" s="587"/>
      <c r="H24" s="587"/>
    </row>
    <row r="25" spans="2:8" ht="15.6" x14ac:dyDescent="0.3">
      <c r="B25" s="501" t="s">
        <v>253</v>
      </c>
      <c r="C25" s="501"/>
      <c r="D25" s="501"/>
      <c r="E25" s="501"/>
      <c r="F25" s="504"/>
      <c r="G25" s="504"/>
      <c r="H25" s="504"/>
    </row>
    <row r="26" spans="2:8" ht="31.5" customHeight="1" x14ac:dyDescent="0.3">
      <c r="B26" s="501" t="s">
        <v>254</v>
      </c>
      <c r="C26" s="501"/>
      <c r="D26" s="501"/>
      <c r="E26" s="501"/>
      <c r="F26" s="504"/>
      <c r="G26" s="504"/>
      <c r="H26" s="504"/>
    </row>
    <row r="27" spans="2:8" ht="15.6" x14ac:dyDescent="0.3">
      <c r="B27" s="501" t="s">
        <v>77</v>
      </c>
      <c r="C27" s="501"/>
      <c r="D27" s="501"/>
      <c r="E27" s="501"/>
      <c r="F27" s="504">
        <f>L41</f>
        <v>1613289.32</v>
      </c>
      <c r="G27" s="588"/>
      <c r="H27" s="588"/>
    </row>
    <row r="28" spans="2:8" ht="15.6" x14ac:dyDescent="0.3">
      <c r="B28" s="500" t="s">
        <v>255</v>
      </c>
      <c r="C28" s="500"/>
      <c r="D28" s="500"/>
      <c r="E28" s="500"/>
      <c r="F28" s="590"/>
      <c r="G28" s="590"/>
      <c r="H28" s="590"/>
    </row>
    <row r="29" spans="2:8" ht="15.6" x14ac:dyDescent="0.3">
      <c r="B29" s="501"/>
      <c r="C29" s="501"/>
      <c r="D29" s="501"/>
      <c r="E29" s="501"/>
      <c r="F29" s="589"/>
      <c r="G29" s="589"/>
      <c r="H29" s="589"/>
    </row>
    <row r="30" spans="2:8" ht="15.6" x14ac:dyDescent="0.3">
      <c r="B30" s="500" t="s">
        <v>78</v>
      </c>
      <c r="C30" s="500"/>
      <c r="D30" s="500"/>
      <c r="E30" s="500"/>
      <c r="F30" s="760">
        <f>M41</f>
        <v>84909.97</v>
      </c>
      <c r="G30" s="799"/>
      <c r="H30" s="799"/>
    </row>
    <row r="31" spans="2:8" ht="15.6" x14ac:dyDescent="0.3">
      <c r="B31" s="501" t="s">
        <v>79</v>
      </c>
      <c r="C31" s="501"/>
      <c r="D31" s="501"/>
      <c r="E31" s="501"/>
      <c r="F31" s="755">
        <f>M50+M58</f>
        <v>53331.020000000004</v>
      </c>
      <c r="G31" s="800"/>
      <c r="H31" s="800"/>
    </row>
    <row r="32" spans="2:8" ht="15.6" x14ac:dyDescent="0.3">
      <c r="B32" s="501" t="s">
        <v>80</v>
      </c>
      <c r="C32" s="501"/>
      <c r="D32" s="501"/>
      <c r="E32" s="501"/>
      <c r="F32" s="755">
        <v>31578.95</v>
      </c>
      <c r="G32" s="755"/>
      <c r="H32" s="755"/>
    </row>
    <row r="33" spans="2:20" ht="15.6" x14ac:dyDescent="0.3">
      <c r="B33" s="501" t="s">
        <v>81</v>
      </c>
      <c r="C33" s="501"/>
      <c r="D33" s="501"/>
      <c r="E33" s="501"/>
      <c r="F33" s="589">
        <v>0</v>
      </c>
      <c r="G33" s="589"/>
      <c r="H33" s="589"/>
    </row>
    <row r="34" spans="2:20" ht="15.6" x14ac:dyDescent="0.3">
      <c r="B34" s="500" t="s">
        <v>82</v>
      </c>
      <c r="C34" s="500"/>
      <c r="D34" s="500"/>
      <c r="E34" s="500"/>
      <c r="F34" s="505">
        <f>I41</f>
        <v>1698199.29</v>
      </c>
      <c r="G34" s="587"/>
      <c r="H34" s="587"/>
    </row>
    <row r="36" spans="2:20" ht="15.6" x14ac:dyDescent="0.3">
      <c r="B36" s="415" t="s">
        <v>83</v>
      </c>
      <c r="C36" s="415"/>
      <c r="D36" s="415"/>
      <c r="E36" s="415"/>
      <c r="F36" s="415"/>
      <c r="G36" s="415"/>
      <c r="H36" s="415"/>
    </row>
    <row r="37" spans="2:20" ht="15.6" x14ac:dyDescent="0.3">
      <c r="B37" s="413" t="s">
        <v>84</v>
      </c>
      <c r="C37" s="413" t="s">
        <v>85</v>
      </c>
      <c r="D37" s="413" t="s">
        <v>86</v>
      </c>
      <c r="E37" s="413" t="s">
        <v>87</v>
      </c>
      <c r="F37" s="413" t="s">
        <v>88</v>
      </c>
      <c r="G37" s="413" t="s">
        <v>89</v>
      </c>
      <c r="H37" s="413" t="s">
        <v>90</v>
      </c>
      <c r="I37" s="413" t="s">
        <v>91</v>
      </c>
      <c r="J37" s="413"/>
      <c r="K37" s="413"/>
      <c r="L37" s="413"/>
      <c r="M37" s="413"/>
      <c r="N37" s="413" t="s">
        <v>6</v>
      </c>
      <c r="O37" s="413"/>
      <c r="P37" s="413" t="s">
        <v>92</v>
      </c>
      <c r="Q37" s="413" t="s">
        <v>93</v>
      </c>
    </row>
    <row r="38" spans="2:20" ht="15.75" customHeight="1" x14ac:dyDescent="0.3">
      <c r="B38" s="413"/>
      <c r="C38" s="413"/>
      <c r="D38" s="413"/>
      <c r="E38" s="413"/>
      <c r="F38" s="413"/>
      <c r="G38" s="413"/>
      <c r="H38" s="413"/>
      <c r="I38" s="413" t="s">
        <v>45</v>
      </c>
      <c r="J38" s="413" t="s">
        <v>94</v>
      </c>
      <c r="K38" s="413"/>
      <c r="L38" s="413"/>
      <c r="M38" s="413" t="s">
        <v>723</v>
      </c>
      <c r="N38" s="413" t="s">
        <v>96</v>
      </c>
      <c r="O38" s="413" t="s">
        <v>97</v>
      </c>
      <c r="P38" s="413"/>
      <c r="Q38" s="413"/>
    </row>
    <row r="39" spans="2:20" ht="93.6" x14ac:dyDescent="0.3">
      <c r="B39" s="413"/>
      <c r="C39" s="413"/>
      <c r="D39" s="413"/>
      <c r="E39" s="413"/>
      <c r="F39" s="413"/>
      <c r="G39" s="413"/>
      <c r="H39" s="413"/>
      <c r="I39" s="413"/>
      <c r="J39" s="3" t="s">
        <v>98</v>
      </c>
      <c r="K39" s="3" t="s">
        <v>99</v>
      </c>
      <c r="L39" s="3" t="s">
        <v>100</v>
      </c>
      <c r="M39" s="413"/>
      <c r="N39" s="413"/>
      <c r="O39" s="413"/>
      <c r="P39" s="413"/>
      <c r="Q39" s="413"/>
    </row>
    <row r="40" spans="2:20" ht="15.6" x14ac:dyDescent="0.3">
      <c r="B40" s="4">
        <v>1</v>
      </c>
      <c r="C40" s="4">
        <v>2</v>
      </c>
      <c r="D40" s="4">
        <v>3</v>
      </c>
      <c r="E40" s="4">
        <v>4</v>
      </c>
      <c r="F40" s="4">
        <v>5</v>
      </c>
      <c r="G40" s="4">
        <v>6</v>
      </c>
      <c r="H40" s="4">
        <v>7</v>
      </c>
      <c r="I40" s="4">
        <v>8</v>
      </c>
      <c r="J40" s="4">
        <v>9</v>
      </c>
      <c r="K40" s="4">
        <v>10</v>
      </c>
      <c r="L40" s="4">
        <v>11</v>
      </c>
      <c r="M40" s="4">
        <v>12</v>
      </c>
      <c r="N40" s="4">
        <v>13</v>
      </c>
      <c r="O40" s="4">
        <v>14</v>
      </c>
      <c r="P40" s="4">
        <v>15</v>
      </c>
      <c r="Q40" s="4">
        <v>16</v>
      </c>
    </row>
    <row r="41" spans="2:20" ht="15.6" customHeight="1" x14ac:dyDescent="0.3">
      <c r="B41" s="585" t="s">
        <v>805</v>
      </c>
      <c r="C41" s="586" t="s">
        <v>101</v>
      </c>
      <c r="D41" s="440" t="s">
        <v>806</v>
      </c>
      <c r="E41" s="440" t="s">
        <v>807</v>
      </c>
      <c r="F41" s="586" t="s">
        <v>259</v>
      </c>
      <c r="G41" s="440" t="s">
        <v>260</v>
      </c>
      <c r="H41" s="586" t="s">
        <v>102</v>
      </c>
      <c r="I41" s="584">
        <f>SUM(I50:I61)</f>
        <v>1698199.29</v>
      </c>
      <c r="J41" s="584">
        <f>J62</f>
        <v>0</v>
      </c>
      <c r="K41" s="584">
        <f>K62</f>
        <v>0</v>
      </c>
      <c r="L41" s="584">
        <f>SUM(L50:L61)</f>
        <v>1613289.32</v>
      </c>
      <c r="M41" s="584">
        <f>SUM(M50:M61)</f>
        <v>84909.97</v>
      </c>
      <c r="N41" s="440" t="s">
        <v>808</v>
      </c>
      <c r="O41" s="11">
        <f>O50+O54+O58</f>
        <v>3</v>
      </c>
      <c r="P41" s="478"/>
      <c r="Q41" s="473"/>
    </row>
    <row r="42" spans="2:20" ht="15.75" customHeight="1" x14ac:dyDescent="0.3">
      <c r="B42" s="585"/>
      <c r="C42" s="586"/>
      <c r="D42" s="440"/>
      <c r="E42" s="440"/>
      <c r="F42" s="586"/>
      <c r="G42" s="440"/>
      <c r="H42" s="586"/>
      <c r="I42" s="584"/>
      <c r="J42" s="584"/>
      <c r="K42" s="584"/>
      <c r="L42" s="584"/>
      <c r="M42" s="584"/>
      <c r="N42" s="440"/>
      <c r="O42" s="48"/>
      <c r="P42" s="479"/>
      <c r="Q42" s="474"/>
      <c r="S42" s="22"/>
      <c r="T42" s="21"/>
    </row>
    <row r="43" spans="2:20" ht="15.75" customHeight="1" x14ac:dyDescent="0.3">
      <c r="B43" s="585"/>
      <c r="C43" s="586"/>
      <c r="D43" s="440"/>
      <c r="E43" s="440"/>
      <c r="F43" s="586"/>
      <c r="G43" s="440"/>
      <c r="H43" s="586"/>
      <c r="I43" s="584"/>
      <c r="J43" s="584"/>
      <c r="K43" s="584"/>
      <c r="L43" s="584"/>
      <c r="M43" s="584"/>
      <c r="N43" s="440"/>
      <c r="O43" s="433" t="s">
        <v>19</v>
      </c>
      <c r="P43" s="479"/>
      <c r="Q43" s="474"/>
      <c r="S43" s="22"/>
    </row>
    <row r="44" spans="2:20" ht="34.5" customHeight="1" x14ac:dyDescent="0.3">
      <c r="B44" s="585"/>
      <c r="C44" s="586"/>
      <c r="D44" s="440"/>
      <c r="E44" s="440"/>
      <c r="F44" s="586"/>
      <c r="G44" s="440"/>
      <c r="H44" s="586"/>
      <c r="I44" s="584"/>
      <c r="J44" s="584"/>
      <c r="K44" s="584"/>
      <c r="L44" s="584"/>
      <c r="M44" s="584"/>
      <c r="N44" s="440"/>
      <c r="O44" s="434"/>
      <c r="P44" s="479"/>
      <c r="Q44" s="474"/>
    </row>
    <row r="45" spans="2:20" ht="15.75" customHeight="1" x14ac:dyDescent="0.3">
      <c r="B45" s="585"/>
      <c r="C45" s="586"/>
      <c r="D45" s="440"/>
      <c r="E45" s="440"/>
      <c r="F45" s="586"/>
      <c r="G45" s="440"/>
      <c r="H45" s="586"/>
      <c r="I45" s="584"/>
      <c r="J45" s="584"/>
      <c r="K45" s="584"/>
      <c r="L45" s="584"/>
      <c r="M45" s="584"/>
      <c r="N45" s="440" t="s">
        <v>817</v>
      </c>
      <c r="O45" s="164">
        <f>O52+O56+O60</f>
        <v>84</v>
      </c>
      <c r="P45" s="479"/>
      <c r="Q45" s="474"/>
      <c r="S45" s="22"/>
    </row>
    <row r="46" spans="2:20" ht="15.75" customHeight="1" x14ac:dyDescent="0.3">
      <c r="B46" s="585"/>
      <c r="C46" s="586"/>
      <c r="D46" s="440"/>
      <c r="E46" s="440"/>
      <c r="F46" s="586"/>
      <c r="G46" s="440"/>
      <c r="H46" s="586"/>
      <c r="I46" s="584"/>
      <c r="J46" s="584"/>
      <c r="K46" s="584"/>
      <c r="L46" s="584"/>
      <c r="M46" s="584"/>
      <c r="N46" s="440"/>
      <c r="O46" s="347"/>
      <c r="P46" s="479"/>
      <c r="Q46" s="474"/>
      <c r="S46" s="22"/>
    </row>
    <row r="47" spans="2:20" ht="15.75" customHeight="1" x14ac:dyDescent="0.3">
      <c r="B47" s="585"/>
      <c r="C47" s="586"/>
      <c r="D47" s="440"/>
      <c r="E47" s="440"/>
      <c r="F47" s="586"/>
      <c r="G47" s="440"/>
      <c r="H47" s="586"/>
      <c r="I47" s="584"/>
      <c r="J47" s="584"/>
      <c r="K47" s="584"/>
      <c r="L47" s="584"/>
      <c r="M47" s="584"/>
      <c r="N47" s="440"/>
      <c r="O47" s="433" t="s">
        <v>19</v>
      </c>
      <c r="P47" s="479"/>
      <c r="Q47" s="474"/>
    </row>
    <row r="48" spans="2:20" ht="15.75" customHeight="1" x14ac:dyDescent="0.3">
      <c r="B48" s="585"/>
      <c r="C48" s="586"/>
      <c r="D48" s="440"/>
      <c r="E48" s="440"/>
      <c r="F48" s="586"/>
      <c r="G48" s="440"/>
      <c r="H48" s="586"/>
      <c r="I48" s="584"/>
      <c r="J48" s="584"/>
      <c r="K48" s="584"/>
      <c r="L48" s="584"/>
      <c r="M48" s="584"/>
      <c r="N48" s="440"/>
      <c r="O48" s="433"/>
      <c r="P48" s="479"/>
      <c r="Q48" s="474"/>
      <c r="S48" s="22"/>
    </row>
    <row r="49" spans="2:20" ht="180.75" customHeight="1" x14ac:dyDescent="0.3">
      <c r="B49" s="585"/>
      <c r="C49" s="586"/>
      <c r="D49" s="440"/>
      <c r="E49" s="440"/>
      <c r="F49" s="586"/>
      <c r="G49" s="440"/>
      <c r="H49" s="586"/>
      <c r="I49" s="584"/>
      <c r="J49" s="584"/>
      <c r="K49" s="584"/>
      <c r="L49" s="584"/>
      <c r="M49" s="584"/>
      <c r="N49" s="440"/>
      <c r="O49" s="434"/>
      <c r="P49" s="574"/>
      <c r="Q49" s="475"/>
    </row>
    <row r="50" spans="2:20" ht="15.6" outlineLevel="1" x14ac:dyDescent="0.3">
      <c r="B50" s="400" t="s">
        <v>811</v>
      </c>
      <c r="C50" s="580"/>
      <c r="D50" s="400" t="s">
        <v>815</v>
      </c>
      <c r="E50" s="473" t="s">
        <v>406</v>
      </c>
      <c r="F50" s="580"/>
      <c r="G50" s="400" t="s">
        <v>260</v>
      </c>
      <c r="H50" s="580"/>
      <c r="I50" s="581">
        <v>266620.34000000003</v>
      </c>
      <c r="J50" s="575">
        <v>0</v>
      </c>
      <c r="K50" s="409">
        <v>0</v>
      </c>
      <c r="L50" s="409">
        <v>253289.32</v>
      </c>
      <c r="M50" s="409">
        <v>13331.02</v>
      </c>
      <c r="N50" s="400" t="s">
        <v>809</v>
      </c>
      <c r="O50" s="24">
        <v>1</v>
      </c>
      <c r="P50" s="473" t="s">
        <v>812</v>
      </c>
      <c r="Q50" s="473" t="s">
        <v>813</v>
      </c>
    </row>
    <row r="51" spans="2:20" ht="63" customHeight="1" outlineLevel="1" x14ac:dyDescent="0.3">
      <c r="B51" s="401"/>
      <c r="C51" s="569"/>
      <c r="D51" s="401"/>
      <c r="E51" s="474"/>
      <c r="F51" s="569"/>
      <c r="G51" s="401"/>
      <c r="H51" s="569"/>
      <c r="I51" s="582"/>
      <c r="J51" s="576"/>
      <c r="K51" s="567"/>
      <c r="L51" s="567"/>
      <c r="M51" s="567"/>
      <c r="N51" s="402"/>
      <c r="O51" s="10" t="s">
        <v>19</v>
      </c>
      <c r="P51" s="474"/>
      <c r="Q51" s="474"/>
      <c r="T51" s="345">
        <f>L50*100/I50</f>
        <v>94.999998874804518</v>
      </c>
    </row>
    <row r="52" spans="2:20" ht="15.6" outlineLevel="1" x14ac:dyDescent="0.3">
      <c r="B52" s="401"/>
      <c r="C52" s="569"/>
      <c r="D52" s="401"/>
      <c r="E52" s="474"/>
      <c r="F52" s="569"/>
      <c r="G52" s="401"/>
      <c r="H52" s="569"/>
      <c r="I52" s="582"/>
      <c r="J52" s="576"/>
      <c r="K52" s="567"/>
      <c r="L52" s="567"/>
      <c r="M52" s="567"/>
      <c r="N52" s="547" t="s">
        <v>810</v>
      </c>
      <c r="O52" s="87">
        <v>7</v>
      </c>
      <c r="P52" s="474"/>
      <c r="Q52" s="474"/>
    </row>
    <row r="53" spans="2:20" ht="41.25" customHeight="1" outlineLevel="1" x14ac:dyDescent="0.3">
      <c r="B53" s="402"/>
      <c r="C53" s="570"/>
      <c r="D53" s="402"/>
      <c r="E53" s="475"/>
      <c r="F53" s="570"/>
      <c r="G53" s="402"/>
      <c r="H53" s="570"/>
      <c r="I53" s="583"/>
      <c r="J53" s="577"/>
      <c r="K53" s="568"/>
      <c r="L53" s="568"/>
      <c r="M53" s="568"/>
      <c r="N53" s="402"/>
      <c r="O53" s="10" t="s">
        <v>19</v>
      </c>
      <c r="P53" s="475"/>
      <c r="Q53" s="475"/>
    </row>
    <row r="54" spans="2:20" ht="15.6" outlineLevel="1" x14ac:dyDescent="0.3">
      <c r="B54" s="400" t="s">
        <v>814</v>
      </c>
      <c r="C54" s="580"/>
      <c r="D54" s="400" t="s">
        <v>816</v>
      </c>
      <c r="E54" s="400" t="s">
        <v>279</v>
      </c>
      <c r="F54" s="580"/>
      <c r="G54" s="400" t="s">
        <v>260</v>
      </c>
      <c r="H54" s="580"/>
      <c r="I54" s="591">
        <v>631578.94999999995</v>
      </c>
      <c r="J54" s="575">
        <v>0</v>
      </c>
      <c r="K54" s="409">
        <v>0</v>
      </c>
      <c r="L54" s="409">
        <v>600000</v>
      </c>
      <c r="M54" s="409">
        <v>31578.95</v>
      </c>
      <c r="N54" s="400" t="s">
        <v>809</v>
      </c>
      <c r="O54" s="24">
        <v>1</v>
      </c>
      <c r="P54" s="473" t="s">
        <v>821</v>
      </c>
      <c r="Q54" s="473" t="s">
        <v>822</v>
      </c>
      <c r="T54" s="186"/>
    </row>
    <row r="55" spans="2:20" ht="64.5" customHeight="1" outlineLevel="1" x14ac:dyDescent="0.3">
      <c r="B55" s="401"/>
      <c r="C55" s="569"/>
      <c r="D55" s="401"/>
      <c r="E55" s="401"/>
      <c r="F55" s="569"/>
      <c r="G55" s="401"/>
      <c r="H55" s="569"/>
      <c r="I55" s="592"/>
      <c r="J55" s="576"/>
      <c r="K55" s="567"/>
      <c r="L55" s="567"/>
      <c r="M55" s="567"/>
      <c r="N55" s="402"/>
      <c r="O55" s="10" t="s">
        <v>19</v>
      </c>
      <c r="P55" s="474"/>
      <c r="Q55" s="474"/>
      <c r="T55" s="346">
        <f>L54*100/I54</f>
        <v>94.999999604166675</v>
      </c>
    </row>
    <row r="56" spans="2:20" ht="15.6" outlineLevel="1" x14ac:dyDescent="0.3">
      <c r="B56" s="401"/>
      <c r="C56" s="569"/>
      <c r="D56" s="401"/>
      <c r="E56" s="401"/>
      <c r="F56" s="569"/>
      <c r="G56" s="401"/>
      <c r="H56" s="569"/>
      <c r="I56" s="592"/>
      <c r="J56" s="576"/>
      <c r="K56" s="567"/>
      <c r="L56" s="567"/>
      <c r="M56" s="567"/>
      <c r="N56" s="400" t="s">
        <v>817</v>
      </c>
      <c r="O56" s="87">
        <v>33</v>
      </c>
      <c r="P56" s="474"/>
      <c r="Q56" s="474"/>
    </row>
    <row r="57" spans="2:20" ht="48" customHeight="1" outlineLevel="1" x14ac:dyDescent="0.3">
      <c r="B57" s="402"/>
      <c r="C57" s="570"/>
      <c r="D57" s="402"/>
      <c r="E57" s="402"/>
      <c r="F57" s="570"/>
      <c r="G57" s="402"/>
      <c r="H57" s="570"/>
      <c r="I57" s="593"/>
      <c r="J57" s="577"/>
      <c r="K57" s="568"/>
      <c r="L57" s="568"/>
      <c r="M57" s="568"/>
      <c r="N57" s="402"/>
      <c r="O57" s="10" t="s">
        <v>19</v>
      </c>
      <c r="P57" s="475"/>
      <c r="Q57" s="475"/>
    </row>
    <row r="58" spans="2:20" ht="15.6" outlineLevel="1" x14ac:dyDescent="0.3">
      <c r="B58" s="400" t="s">
        <v>818</v>
      </c>
      <c r="C58" s="580"/>
      <c r="D58" s="400" t="s">
        <v>819</v>
      </c>
      <c r="E58" s="473" t="s">
        <v>406</v>
      </c>
      <c r="F58" s="580"/>
      <c r="G58" s="400" t="s">
        <v>260</v>
      </c>
      <c r="H58" s="580"/>
      <c r="I58" s="591">
        <v>800000</v>
      </c>
      <c r="J58" s="575">
        <v>0</v>
      </c>
      <c r="K58" s="409">
        <v>0</v>
      </c>
      <c r="L58" s="409">
        <v>760000</v>
      </c>
      <c r="M58" s="409">
        <v>40000</v>
      </c>
      <c r="N58" s="400" t="s">
        <v>809</v>
      </c>
      <c r="O58" s="24">
        <v>1</v>
      </c>
      <c r="P58" s="473" t="s">
        <v>820</v>
      </c>
      <c r="Q58" s="473" t="s">
        <v>813</v>
      </c>
    </row>
    <row r="59" spans="2:20" ht="58.5" customHeight="1" outlineLevel="1" x14ac:dyDescent="0.3">
      <c r="B59" s="401"/>
      <c r="C59" s="569"/>
      <c r="D59" s="401"/>
      <c r="E59" s="474"/>
      <c r="F59" s="569"/>
      <c r="G59" s="401"/>
      <c r="H59" s="569"/>
      <c r="I59" s="592"/>
      <c r="J59" s="576"/>
      <c r="K59" s="567"/>
      <c r="L59" s="567"/>
      <c r="M59" s="567"/>
      <c r="N59" s="402"/>
      <c r="O59" s="10" t="s">
        <v>19</v>
      </c>
      <c r="P59" s="474"/>
      <c r="Q59" s="474"/>
      <c r="T59" s="63">
        <f>L58*100/I58</f>
        <v>95</v>
      </c>
    </row>
    <row r="60" spans="2:20" ht="15.6" outlineLevel="1" x14ac:dyDescent="0.3">
      <c r="B60" s="401"/>
      <c r="C60" s="569"/>
      <c r="D60" s="401"/>
      <c r="E60" s="474"/>
      <c r="F60" s="569"/>
      <c r="G60" s="401"/>
      <c r="H60" s="569"/>
      <c r="I60" s="592"/>
      <c r="J60" s="576"/>
      <c r="K60" s="567"/>
      <c r="L60" s="567"/>
      <c r="M60" s="567"/>
      <c r="N60" s="400" t="s">
        <v>817</v>
      </c>
      <c r="O60" s="37">
        <v>44</v>
      </c>
      <c r="P60" s="474"/>
      <c r="Q60" s="474"/>
    </row>
    <row r="61" spans="2:20" ht="49.5" customHeight="1" outlineLevel="1" x14ac:dyDescent="0.3">
      <c r="B61" s="401"/>
      <c r="C61" s="569"/>
      <c r="D61" s="401"/>
      <c r="E61" s="474"/>
      <c r="F61" s="569"/>
      <c r="G61" s="401"/>
      <c r="H61" s="569"/>
      <c r="I61" s="592"/>
      <c r="J61" s="576"/>
      <c r="K61" s="567"/>
      <c r="L61" s="567"/>
      <c r="M61" s="567"/>
      <c r="N61" s="402"/>
      <c r="O61" s="84" t="s">
        <v>19</v>
      </c>
      <c r="P61" s="475"/>
      <c r="Q61" s="475"/>
    </row>
    <row r="62" spans="2:20" ht="15.6" customHeight="1" x14ac:dyDescent="0.3">
      <c r="B62" s="578" t="s">
        <v>105</v>
      </c>
      <c r="C62" s="578"/>
      <c r="D62" s="578"/>
      <c r="E62" s="578"/>
      <c r="F62" s="578"/>
      <c r="G62" s="578"/>
      <c r="H62" s="578"/>
      <c r="I62" s="39">
        <f>SUM(I50:I61)</f>
        <v>1698199.29</v>
      </c>
      <c r="J62" s="39">
        <f>SUM(J50:J61)</f>
        <v>0</v>
      </c>
      <c r="K62" s="39">
        <f>SUM(K50:K61)</f>
        <v>0</v>
      </c>
      <c r="L62" s="39">
        <f>SUM(L50:L61)</f>
        <v>1613289.32</v>
      </c>
      <c r="M62" s="39">
        <f>SUM(M50:M61)</f>
        <v>84909.97</v>
      </c>
      <c r="N62" s="579"/>
      <c r="O62" s="579"/>
      <c r="P62" s="579"/>
      <c r="Q62" s="579"/>
    </row>
    <row r="63" spans="2:20" ht="32.25" customHeight="1" x14ac:dyDescent="0.3">
      <c r="B63" s="801" t="s">
        <v>858</v>
      </c>
      <c r="C63" s="801"/>
      <c r="D63" s="801"/>
      <c r="E63" s="801"/>
      <c r="F63" s="801"/>
      <c r="G63" s="801"/>
      <c r="H63" s="801"/>
      <c r="I63" s="801"/>
      <c r="J63" s="801"/>
      <c r="K63" s="801"/>
      <c r="L63" s="801"/>
      <c r="M63" s="801"/>
      <c r="N63" s="801"/>
      <c r="O63" s="801"/>
      <c r="P63" s="801"/>
      <c r="Q63" s="801"/>
    </row>
    <row r="64" spans="2:20" ht="11.25" customHeight="1" x14ac:dyDescent="0.3">
      <c r="B64" s="33"/>
      <c r="C64" s="33"/>
      <c r="D64" s="33"/>
      <c r="E64" s="33"/>
      <c r="F64" s="33"/>
      <c r="G64" s="33"/>
      <c r="H64" s="33"/>
      <c r="I64" s="33"/>
      <c r="J64" s="33"/>
      <c r="K64" s="33"/>
      <c r="L64" s="33"/>
      <c r="M64" s="33"/>
      <c r="N64" s="33"/>
      <c r="O64" s="33"/>
      <c r="P64" s="33"/>
      <c r="Q64" s="33"/>
    </row>
    <row r="65" spans="2:17" ht="15.6" x14ac:dyDescent="0.3">
      <c r="B65" s="15"/>
      <c r="C65" s="14"/>
      <c r="D65" s="15"/>
      <c r="E65" s="14"/>
      <c r="F65" s="14"/>
      <c r="G65" s="15"/>
      <c r="H65" s="14"/>
      <c r="I65" s="101"/>
      <c r="J65" s="14"/>
      <c r="K65" s="19"/>
      <c r="L65" s="19"/>
      <c r="M65" s="19"/>
      <c r="N65" s="15"/>
      <c r="O65" s="13"/>
      <c r="P65" s="15"/>
      <c r="Q65" s="15"/>
    </row>
    <row r="66" spans="2:17" ht="15.6" x14ac:dyDescent="0.3">
      <c r="B66" s="513" t="s">
        <v>106</v>
      </c>
      <c r="C66" s="513"/>
      <c r="D66" s="513"/>
      <c r="E66" s="513"/>
      <c r="N66" s="15"/>
      <c r="O66" s="16"/>
      <c r="P66" s="17"/>
      <c r="Q66" s="15"/>
    </row>
    <row r="67" spans="2:17" ht="15.6" customHeight="1" x14ac:dyDescent="0.3">
      <c r="B67" s="9" t="s">
        <v>3</v>
      </c>
      <c r="C67" s="413" t="s">
        <v>107</v>
      </c>
      <c r="D67" s="413"/>
      <c r="E67" s="413"/>
      <c r="F67" s="447" t="s">
        <v>108</v>
      </c>
      <c r="G67" s="447"/>
      <c r="H67" s="447"/>
      <c r="I67" s="447"/>
      <c r="J67" s="413" t="s">
        <v>109</v>
      </c>
      <c r="K67" s="447"/>
      <c r="L67" s="447"/>
      <c r="M67" s="447"/>
      <c r="N67" s="15"/>
      <c r="O67" s="13"/>
      <c r="P67" s="17"/>
      <c r="Q67" s="15"/>
    </row>
    <row r="68" spans="2:17" ht="15.6" x14ac:dyDescent="0.3">
      <c r="B68" s="4">
        <v>1</v>
      </c>
      <c r="C68" s="483">
        <v>2</v>
      </c>
      <c r="D68" s="483"/>
      <c r="E68" s="483"/>
      <c r="F68" s="483">
        <v>3</v>
      </c>
      <c r="G68" s="483"/>
      <c r="H68" s="483"/>
      <c r="I68" s="483"/>
      <c r="J68" s="483">
        <v>4</v>
      </c>
      <c r="K68" s="483"/>
      <c r="L68" s="483"/>
      <c r="M68" s="483"/>
      <c r="N68" s="15"/>
      <c r="O68" s="16"/>
      <c r="P68" s="17"/>
      <c r="Q68" s="15"/>
    </row>
    <row r="69" spans="2:17" ht="31.5" customHeight="1" x14ac:dyDescent="0.3">
      <c r="B69" s="8"/>
      <c r="C69" s="440" t="s">
        <v>302</v>
      </c>
      <c r="D69" s="440"/>
      <c r="E69" s="440"/>
      <c r="F69" s="550"/>
      <c r="G69" s="550"/>
      <c r="H69" s="550"/>
      <c r="I69" s="550"/>
      <c r="J69" s="550"/>
      <c r="K69" s="550"/>
      <c r="L69" s="550"/>
      <c r="M69" s="550"/>
      <c r="N69" s="15"/>
      <c r="O69" s="13"/>
      <c r="P69" s="17"/>
      <c r="Q69" s="15"/>
    </row>
    <row r="70" spans="2:17" ht="15.6" x14ac:dyDescent="0.3">
      <c r="N70" s="15"/>
      <c r="O70" s="16"/>
      <c r="P70" s="17"/>
      <c r="Q70" s="15"/>
    </row>
    <row r="71" spans="2:17" ht="15.6" x14ac:dyDescent="0.3">
      <c r="B71" s="513" t="s">
        <v>110</v>
      </c>
      <c r="C71" s="513"/>
      <c r="D71" s="513"/>
      <c r="E71" s="513"/>
      <c r="F71" s="513"/>
      <c r="N71" s="15"/>
      <c r="O71" s="13"/>
      <c r="P71" s="17"/>
      <c r="Q71" s="15"/>
    </row>
    <row r="72" spans="2:17" ht="15.6" customHeight="1" x14ac:dyDescent="0.3">
      <c r="B72" s="9" t="s">
        <v>3</v>
      </c>
      <c r="C72" s="447" t="s">
        <v>111</v>
      </c>
      <c r="D72" s="447"/>
      <c r="E72" s="447"/>
      <c r="F72" s="447" t="s">
        <v>108</v>
      </c>
      <c r="G72" s="447"/>
      <c r="H72" s="447"/>
      <c r="I72" s="447"/>
      <c r="J72" s="413" t="s">
        <v>112</v>
      </c>
      <c r="K72" s="447"/>
      <c r="L72" s="447"/>
      <c r="M72" s="447"/>
      <c r="N72" s="15"/>
      <c r="O72" s="16"/>
      <c r="P72" s="17"/>
      <c r="Q72" s="15"/>
    </row>
    <row r="73" spans="2:17" ht="15.6" x14ac:dyDescent="0.3">
      <c r="B73" s="4">
        <v>1</v>
      </c>
      <c r="C73" s="483">
        <v>2</v>
      </c>
      <c r="D73" s="483"/>
      <c r="E73" s="483"/>
      <c r="F73" s="483">
        <v>3</v>
      </c>
      <c r="G73" s="483"/>
      <c r="H73" s="483"/>
      <c r="I73" s="483"/>
      <c r="J73" s="483">
        <v>4</v>
      </c>
      <c r="K73" s="483"/>
      <c r="L73" s="483"/>
      <c r="M73" s="483"/>
      <c r="N73" s="15"/>
      <c r="O73" s="13"/>
      <c r="P73" s="17"/>
      <c r="Q73" s="15"/>
    </row>
    <row r="74" spans="2:17" ht="48" customHeight="1" x14ac:dyDescent="0.3">
      <c r="B74" s="8"/>
      <c r="C74" s="440" t="s">
        <v>303</v>
      </c>
      <c r="D74" s="440"/>
      <c r="E74" s="440"/>
      <c r="F74" s="550"/>
      <c r="G74" s="550"/>
      <c r="H74" s="550"/>
      <c r="I74" s="550"/>
      <c r="J74" s="550"/>
      <c r="K74" s="550"/>
      <c r="L74" s="550"/>
      <c r="M74" s="550"/>
      <c r="N74" s="15"/>
      <c r="O74" s="12"/>
      <c r="P74" s="17"/>
      <c r="Q74" s="15"/>
    </row>
    <row r="75" spans="2:17" ht="15.6" x14ac:dyDescent="0.3">
      <c r="N75" s="15"/>
      <c r="O75" s="13"/>
      <c r="P75" s="17"/>
      <c r="Q75" s="15"/>
    </row>
    <row r="76" spans="2:17" ht="15.6" x14ac:dyDescent="0.3">
      <c r="B76" s="513" t="s">
        <v>113</v>
      </c>
      <c r="C76" s="513"/>
      <c r="D76" s="513"/>
    </row>
    <row r="77" spans="2:17" ht="15.6" x14ac:dyDescent="0.3">
      <c r="B77" s="9" t="s">
        <v>3</v>
      </c>
      <c r="C77" s="413" t="s">
        <v>114</v>
      </c>
      <c r="D77" s="413"/>
      <c r="E77" s="413"/>
      <c r="F77" s="514" t="s">
        <v>115</v>
      </c>
      <c r="G77" s="515"/>
      <c r="H77" s="515"/>
      <c r="I77" s="515"/>
      <c r="J77" s="515"/>
      <c r="K77" s="515"/>
      <c r="L77" s="515"/>
      <c r="M77" s="516"/>
    </row>
    <row r="78" spans="2:17" ht="15.6" x14ac:dyDescent="0.3">
      <c r="B78" s="4">
        <v>1</v>
      </c>
      <c r="C78" s="483">
        <v>2</v>
      </c>
      <c r="D78" s="483"/>
      <c r="E78" s="483"/>
      <c r="F78" s="517">
        <v>3</v>
      </c>
      <c r="G78" s="518"/>
      <c r="H78" s="518"/>
      <c r="I78" s="518"/>
      <c r="J78" s="518"/>
      <c r="K78" s="518"/>
      <c r="L78" s="518"/>
      <c r="M78" s="519"/>
    </row>
    <row r="79" spans="2:17" ht="16.2" customHeight="1" x14ac:dyDescent="0.3">
      <c r="B79" s="25" t="s">
        <v>15</v>
      </c>
      <c r="C79" s="512"/>
      <c r="D79" s="512"/>
      <c r="E79" s="512"/>
      <c r="F79" s="509"/>
      <c r="G79" s="510"/>
      <c r="H79" s="510"/>
      <c r="I79" s="510"/>
      <c r="J79" s="510"/>
      <c r="K79" s="510"/>
      <c r="L79" s="510"/>
      <c r="M79" s="511"/>
    </row>
    <row r="81" spans="2:13" ht="15.6" x14ac:dyDescent="0.3">
      <c r="B81" s="513" t="s">
        <v>116</v>
      </c>
      <c r="C81" s="513"/>
      <c r="D81" s="513"/>
      <c r="E81" s="513"/>
      <c r="F81" s="513"/>
      <c r="G81" s="513"/>
    </row>
    <row r="82" spans="2:13" ht="15.6" x14ac:dyDescent="0.3">
      <c r="B82" s="9" t="s">
        <v>3</v>
      </c>
      <c r="C82" s="514" t="s">
        <v>117</v>
      </c>
      <c r="D82" s="515"/>
      <c r="E82" s="515"/>
      <c r="F82" s="515"/>
      <c r="G82" s="515"/>
      <c r="H82" s="515"/>
      <c r="I82" s="515"/>
      <c r="J82" s="515"/>
      <c r="K82" s="515"/>
      <c r="L82" s="515"/>
      <c r="M82" s="516"/>
    </row>
    <row r="83" spans="2:13" ht="15.6" x14ac:dyDescent="0.3">
      <c r="B83" s="4">
        <v>1</v>
      </c>
      <c r="C83" s="517">
        <v>2</v>
      </c>
      <c r="D83" s="518"/>
      <c r="E83" s="518"/>
      <c r="F83" s="518"/>
      <c r="G83" s="518"/>
      <c r="H83" s="518"/>
      <c r="I83" s="518"/>
      <c r="J83" s="518"/>
      <c r="K83" s="518"/>
      <c r="L83" s="518"/>
      <c r="M83" s="519"/>
    </row>
    <row r="84" spans="2:13" ht="15.6" x14ac:dyDescent="0.3">
      <c r="B84" s="8"/>
      <c r="C84" s="506" t="s">
        <v>304</v>
      </c>
      <c r="D84" s="507"/>
      <c r="E84" s="507"/>
      <c r="F84" s="507"/>
      <c r="G84" s="507"/>
      <c r="H84" s="507"/>
      <c r="I84" s="507"/>
      <c r="J84" s="507"/>
      <c r="K84" s="507"/>
      <c r="L84" s="507"/>
      <c r="M84" s="508"/>
    </row>
  </sheetData>
  <mergeCells count="178">
    <mergeCell ref="N58:N59"/>
    <mergeCell ref="P58:P61"/>
    <mergeCell ref="Q58:Q61"/>
    <mergeCell ref="N41:N44"/>
    <mergeCell ref="O43:O44"/>
    <mergeCell ref="N45:N49"/>
    <mergeCell ref="O47:O49"/>
    <mergeCell ref="B81:G81"/>
    <mergeCell ref="C82:M82"/>
    <mergeCell ref="F72:I72"/>
    <mergeCell ref="J72:M72"/>
    <mergeCell ref="B63:Q63"/>
    <mergeCell ref="B66:E66"/>
    <mergeCell ref="C67:E67"/>
    <mergeCell ref="F67:I67"/>
    <mergeCell ref="J67:M67"/>
    <mergeCell ref="C68:E68"/>
    <mergeCell ref="F68:I68"/>
    <mergeCell ref="J68:M68"/>
    <mergeCell ref="B62:H62"/>
    <mergeCell ref="N62:Q62"/>
    <mergeCell ref="N60:N61"/>
    <mergeCell ref="H58:H61"/>
    <mergeCell ref="I58:I61"/>
    <mergeCell ref="C83:M83"/>
    <mergeCell ref="C84:M84"/>
    <mergeCell ref="N50:N51"/>
    <mergeCell ref="N52:N53"/>
    <mergeCell ref="N54:N55"/>
    <mergeCell ref="N56:N57"/>
    <mergeCell ref="B76:D76"/>
    <mergeCell ref="C77:E77"/>
    <mergeCell ref="F77:M77"/>
    <mergeCell ref="C78:E78"/>
    <mergeCell ref="F78:M78"/>
    <mergeCell ref="C79:E79"/>
    <mergeCell ref="F79:M79"/>
    <mergeCell ref="C73:E73"/>
    <mergeCell ref="F73:I73"/>
    <mergeCell ref="J73:M73"/>
    <mergeCell ref="C74:E74"/>
    <mergeCell ref="F74:I74"/>
    <mergeCell ref="J74:M74"/>
    <mergeCell ref="C69:E69"/>
    <mergeCell ref="F69:I69"/>
    <mergeCell ref="J69:M69"/>
    <mergeCell ref="B71:F71"/>
    <mergeCell ref="C72:E72"/>
    <mergeCell ref="J58:J61"/>
    <mergeCell ref="K58:K61"/>
    <mergeCell ref="L58:L61"/>
    <mergeCell ref="M58:M61"/>
    <mergeCell ref="B58:B61"/>
    <mergeCell ref="C58:C61"/>
    <mergeCell ref="D58:D61"/>
    <mergeCell ref="E58:E61"/>
    <mergeCell ref="F58:F61"/>
    <mergeCell ref="G58:G61"/>
    <mergeCell ref="J54:J57"/>
    <mergeCell ref="K54:K57"/>
    <mergeCell ref="L54:L57"/>
    <mergeCell ref="M54:M57"/>
    <mergeCell ref="P54:P57"/>
    <mergeCell ref="Q54:Q57"/>
    <mergeCell ref="P50:P53"/>
    <mergeCell ref="Q50:Q53"/>
    <mergeCell ref="B54:B57"/>
    <mergeCell ref="C54:C57"/>
    <mergeCell ref="D54:D57"/>
    <mergeCell ref="E54:E57"/>
    <mergeCell ref="F54:F57"/>
    <mergeCell ref="G54:G57"/>
    <mergeCell ref="H54:H57"/>
    <mergeCell ref="I54:I57"/>
    <mergeCell ref="H50:H53"/>
    <mergeCell ref="I50:I53"/>
    <mergeCell ref="J50:J53"/>
    <mergeCell ref="K50:K53"/>
    <mergeCell ref="L50:L53"/>
    <mergeCell ref="M50:M53"/>
    <mergeCell ref="B50:B53"/>
    <mergeCell ref="C50:C53"/>
    <mergeCell ref="D50:D53"/>
    <mergeCell ref="E50:E53"/>
    <mergeCell ref="F50:F53"/>
    <mergeCell ref="G50:G53"/>
    <mergeCell ref="K41:K49"/>
    <mergeCell ref="L41:L49"/>
    <mergeCell ref="M41:M49"/>
    <mergeCell ref="P41:P49"/>
    <mergeCell ref="Q41:Q49"/>
    <mergeCell ref="B41:B49"/>
    <mergeCell ref="C41:C49"/>
    <mergeCell ref="D41:D49"/>
    <mergeCell ref="E41:E49"/>
    <mergeCell ref="F41:F49"/>
    <mergeCell ref="G41:G49"/>
    <mergeCell ref="H41:H49"/>
    <mergeCell ref="I41:I49"/>
    <mergeCell ref="J41:J49"/>
    <mergeCell ref="P37:P39"/>
    <mergeCell ref="Q37:Q39"/>
    <mergeCell ref="I38:I39"/>
    <mergeCell ref="J38:L38"/>
    <mergeCell ref="M38:M39"/>
    <mergeCell ref="N38:N39"/>
    <mergeCell ref="B33:E33"/>
    <mergeCell ref="F33:H33"/>
    <mergeCell ref="B34:E34"/>
    <mergeCell ref="F34:H34"/>
    <mergeCell ref="B36:H36"/>
    <mergeCell ref="B37:B39"/>
    <mergeCell ref="C37:C39"/>
    <mergeCell ref="D37:D39"/>
    <mergeCell ref="E37:E39"/>
    <mergeCell ref="F37:F39"/>
    <mergeCell ref="O38:O39"/>
    <mergeCell ref="G37:G39"/>
    <mergeCell ref="H37:H39"/>
    <mergeCell ref="I37:M37"/>
    <mergeCell ref="N37:O37"/>
    <mergeCell ref="B30:E30"/>
    <mergeCell ref="F30:H30"/>
    <mergeCell ref="B31:E31"/>
    <mergeCell ref="F31:H31"/>
    <mergeCell ref="B32:E32"/>
    <mergeCell ref="F32:H32"/>
    <mergeCell ref="B27:E27"/>
    <mergeCell ref="F27:H27"/>
    <mergeCell ref="B28:E28"/>
    <mergeCell ref="F28:H28"/>
    <mergeCell ref="B29:E29"/>
    <mergeCell ref="F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4:G14"/>
    <mergeCell ref="B15:E15"/>
    <mergeCell ref="F15:H15"/>
    <mergeCell ref="B16:E16"/>
    <mergeCell ref="F16:H16"/>
    <mergeCell ref="B17:E17"/>
    <mergeCell ref="F17:H17"/>
    <mergeCell ref="K11:M11"/>
    <mergeCell ref="C9:D9"/>
    <mergeCell ref="E9:G9"/>
    <mergeCell ref="H9:J9"/>
    <mergeCell ref="K9:M9"/>
    <mergeCell ref="B10:B11"/>
    <mergeCell ref="C10:D11"/>
    <mergeCell ref="E10:G11"/>
    <mergeCell ref="H10:J10"/>
    <mergeCell ref="K10:M10"/>
    <mergeCell ref="H11:J11"/>
    <mergeCell ref="B2:Q2"/>
    <mergeCell ref="B4:Q4"/>
    <mergeCell ref="B6:H6"/>
    <mergeCell ref="B7:B8"/>
    <mergeCell ref="C7:D8"/>
    <mergeCell ref="E7:G8"/>
    <mergeCell ref="H7:J8"/>
    <mergeCell ref="K7:N7"/>
    <mergeCell ref="K8:M8"/>
  </mergeCells>
  <conditionalFormatting sqref="L50:L53">
    <cfRule type="expression" dxfId="5" priority="3">
      <formula>$L$50&gt;$I$50*0.95</formula>
    </cfRule>
  </conditionalFormatting>
  <conditionalFormatting sqref="L54:L57">
    <cfRule type="expression" dxfId="4" priority="2">
      <formula>$L$54&gt;$I$54*0.95</formula>
    </cfRule>
  </conditionalFormatting>
  <conditionalFormatting sqref="L58:L61">
    <cfRule type="expression" dxfId="3" priority="1">
      <formula>$L$58&gt;$I$58*0.95</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368E7-3AE4-4BBE-837C-DD69702BF392}">
  <sheetPr>
    <tabColor rgb="FFFFFF00"/>
    <pageSetUpPr fitToPage="1"/>
  </sheetPr>
  <dimension ref="B2:T86"/>
  <sheetViews>
    <sheetView zoomScale="70" zoomScaleNormal="70" workbookViewId="0">
      <pane ySplit="4" topLeftCell="A32" activePane="bottomLeft" state="frozen"/>
      <selection pane="bottomLeft" activeCell="L58" sqref="L58"/>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style="52" customWidth="1"/>
    <col min="11" max="11" width="13.6640625" style="52" customWidth="1"/>
    <col min="12" max="13" width="16.5546875" style="52" customWidth="1"/>
    <col min="14" max="14" width="44.6640625" customWidth="1"/>
    <col min="15" max="15" width="12.44140625" customWidth="1"/>
    <col min="16" max="17" width="14.33203125" customWidth="1"/>
    <col min="19" max="19" width="14.21875" bestFit="1" customWidth="1"/>
  </cols>
  <sheetData>
    <row r="2" spans="2:17" ht="15.6" x14ac:dyDescent="0.3">
      <c r="B2" s="414" t="s">
        <v>376</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653" t="s">
        <v>845</v>
      </c>
      <c r="C4" s="653"/>
      <c r="D4" s="653"/>
      <c r="E4" s="653"/>
      <c r="F4" s="653"/>
      <c r="G4" s="653"/>
      <c r="H4" s="653"/>
      <c r="I4" s="653"/>
      <c r="J4" s="653"/>
      <c r="K4" s="653"/>
      <c r="L4" s="653"/>
      <c r="M4" s="653"/>
      <c r="N4" s="653"/>
      <c r="O4" s="653"/>
      <c r="P4" s="653"/>
      <c r="Q4" s="653"/>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6"/>
      <c r="K6" s="6"/>
      <c r="L6" s="6"/>
      <c r="M6" s="6"/>
      <c r="N6" s="7"/>
      <c r="O6" s="7"/>
      <c r="P6" s="7"/>
      <c r="Q6" s="7"/>
    </row>
    <row r="7" spans="2:17" ht="15.6" x14ac:dyDescent="0.3">
      <c r="B7" s="447" t="s">
        <v>3</v>
      </c>
      <c r="C7" s="447" t="s">
        <v>58</v>
      </c>
      <c r="D7" s="447"/>
      <c r="E7" s="413" t="s">
        <v>59</v>
      </c>
      <c r="F7" s="413"/>
      <c r="G7" s="413"/>
      <c r="H7" s="413" t="s">
        <v>60</v>
      </c>
      <c r="I7" s="413"/>
      <c r="J7" s="413"/>
      <c r="K7" s="447" t="s">
        <v>61</v>
      </c>
      <c r="L7" s="447"/>
      <c r="M7" s="447"/>
      <c r="N7" s="447"/>
    </row>
    <row r="8" spans="2:17" ht="31.2"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28" t="s">
        <v>857</v>
      </c>
      <c r="D10" s="528"/>
      <c r="E10" s="528" t="s">
        <v>856</v>
      </c>
      <c r="F10" s="528"/>
      <c r="G10" s="658"/>
      <c r="H10" s="655">
        <v>0</v>
      </c>
      <c r="I10" s="655"/>
      <c r="J10" s="655"/>
      <c r="K10" s="655">
        <v>0</v>
      </c>
      <c r="L10" s="655"/>
      <c r="M10" s="656"/>
      <c r="N10" s="83">
        <f>O55</f>
        <v>2283</v>
      </c>
    </row>
    <row r="11" spans="2:17" ht="15.6" x14ac:dyDescent="0.3">
      <c r="B11" s="525"/>
      <c r="C11" s="528"/>
      <c r="D11" s="528"/>
      <c r="E11" s="528"/>
      <c r="F11" s="528"/>
      <c r="G11" s="658"/>
      <c r="H11" s="646"/>
      <c r="I11" s="647"/>
      <c r="J11" s="648"/>
      <c r="K11" s="646"/>
      <c r="L11" s="647"/>
      <c r="M11" s="648"/>
      <c r="N11" s="221"/>
      <c r="O11" s="95"/>
    </row>
    <row r="12" spans="2:17" ht="15.6" x14ac:dyDescent="0.3">
      <c r="B12" s="523"/>
      <c r="C12" s="657"/>
      <c r="D12" s="657"/>
      <c r="E12" s="657"/>
      <c r="F12" s="657"/>
      <c r="G12" s="524"/>
      <c r="H12" s="493" t="s">
        <v>561</v>
      </c>
      <c r="I12" s="493"/>
      <c r="J12" s="493"/>
      <c r="K12" s="493" t="s">
        <v>18</v>
      </c>
      <c r="L12" s="493"/>
      <c r="M12" s="493"/>
      <c r="N12" s="10" t="s">
        <v>19</v>
      </c>
    </row>
    <row r="15" spans="2:17" ht="15.6" x14ac:dyDescent="0.3">
      <c r="B15" s="415" t="s">
        <v>71</v>
      </c>
      <c r="C15" s="415"/>
      <c r="D15" s="415"/>
      <c r="E15" s="415"/>
      <c r="F15" s="415"/>
      <c r="G15" s="415"/>
    </row>
    <row r="16" spans="2:17" ht="15.6" x14ac:dyDescent="0.3">
      <c r="B16" s="522" t="s">
        <v>72</v>
      </c>
      <c r="C16" s="522"/>
      <c r="D16" s="522"/>
      <c r="E16" s="522"/>
      <c r="F16" s="522" t="s">
        <v>73</v>
      </c>
      <c r="G16" s="522"/>
      <c r="H16" s="522"/>
    </row>
    <row r="17" spans="2:8" ht="15.6" x14ac:dyDescent="0.3">
      <c r="B17" s="546">
        <v>1</v>
      </c>
      <c r="C17" s="546"/>
      <c r="D17" s="546"/>
      <c r="E17" s="546"/>
      <c r="F17" s="654">
        <v>2</v>
      </c>
      <c r="G17" s="654"/>
      <c r="H17" s="654"/>
    </row>
    <row r="18" spans="2:8" ht="15.6" x14ac:dyDescent="0.3">
      <c r="B18" s="629" t="s">
        <v>74</v>
      </c>
      <c r="C18" s="629"/>
      <c r="D18" s="629"/>
      <c r="E18" s="629"/>
      <c r="F18" s="630">
        <f>L64</f>
        <v>4356032.72</v>
      </c>
      <c r="G18" s="630"/>
      <c r="H18" s="618"/>
    </row>
    <row r="19" spans="2:8" ht="15.6" x14ac:dyDescent="0.3">
      <c r="B19" s="119"/>
      <c r="C19" s="120"/>
      <c r="D19" s="120"/>
      <c r="E19" s="120"/>
      <c r="F19" s="663"/>
      <c r="G19" s="664"/>
      <c r="H19" s="665"/>
    </row>
    <row r="20" spans="2:8" ht="15.6" x14ac:dyDescent="0.3">
      <c r="B20" s="500" t="s">
        <v>75</v>
      </c>
      <c r="C20" s="500"/>
      <c r="D20" s="500"/>
      <c r="E20" s="500"/>
      <c r="F20" s="568"/>
      <c r="G20" s="568"/>
      <c r="H20" s="568"/>
    </row>
    <row r="21" spans="2:8" ht="15.6" x14ac:dyDescent="0.3">
      <c r="B21" s="501"/>
      <c r="C21" s="501"/>
      <c r="D21" s="501"/>
      <c r="E21" s="501"/>
      <c r="F21" s="504"/>
      <c r="G21" s="504"/>
      <c r="H21" s="504"/>
    </row>
    <row r="22" spans="2:8" ht="31.2" customHeight="1" x14ac:dyDescent="0.3">
      <c r="B22" s="500" t="s">
        <v>310</v>
      </c>
      <c r="C22" s="500"/>
      <c r="D22" s="500"/>
      <c r="E22" s="500"/>
      <c r="F22" s="505">
        <f>F25</f>
        <v>0</v>
      </c>
      <c r="G22" s="505"/>
      <c r="H22" s="505"/>
    </row>
    <row r="23" spans="2:8" ht="15.6" x14ac:dyDescent="0.3">
      <c r="B23" s="501" t="s">
        <v>251</v>
      </c>
      <c r="C23" s="501"/>
      <c r="D23" s="501"/>
      <c r="E23" s="501"/>
      <c r="F23" s="504"/>
      <c r="G23" s="504"/>
      <c r="H23" s="504"/>
    </row>
    <row r="24" spans="2:8" ht="31.5" customHeight="1" x14ac:dyDescent="0.3">
      <c r="B24" s="501" t="s">
        <v>252</v>
      </c>
      <c r="C24" s="501"/>
      <c r="D24" s="501"/>
      <c r="E24" s="501"/>
      <c r="F24" s="504"/>
      <c r="G24" s="504"/>
      <c r="H24" s="504"/>
    </row>
    <row r="25" spans="2:8" ht="15.6" x14ac:dyDescent="0.3">
      <c r="B25" s="501" t="s">
        <v>76</v>
      </c>
      <c r="C25" s="501"/>
      <c r="D25" s="501"/>
      <c r="E25" s="501"/>
      <c r="F25" s="409"/>
      <c r="G25" s="409"/>
      <c r="H25" s="409"/>
    </row>
    <row r="26" spans="2:8" ht="15.6" x14ac:dyDescent="0.3">
      <c r="B26" s="629" t="s">
        <v>311</v>
      </c>
      <c r="C26" s="629"/>
      <c r="D26" s="629"/>
      <c r="E26" s="629"/>
      <c r="F26" s="630">
        <f>F30</f>
        <v>4356032.72</v>
      </c>
      <c r="G26" s="630"/>
      <c r="H26" s="618"/>
    </row>
    <row r="27" spans="2:8" ht="15.6" x14ac:dyDescent="0.3">
      <c r="B27" s="635"/>
      <c r="C27" s="636"/>
      <c r="D27" s="636"/>
      <c r="E27" s="637"/>
      <c r="F27" s="663"/>
      <c r="G27" s="664"/>
      <c r="H27" s="665"/>
    </row>
    <row r="28" spans="2:8" ht="15.6" x14ac:dyDescent="0.3">
      <c r="B28" s="501" t="s">
        <v>253</v>
      </c>
      <c r="C28" s="501"/>
      <c r="D28" s="501"/>
      <c r="E28" s="501"/>
      <c r="F28" s="568"/>
      <c r="G28" s="568"/>
      <c r="H28" s="568"/>
    </row>
    <row r="29" spans="2:8" ht="31.5" customHeight="1" x14ac:dyDescent="0.3">
      <c r="B29" s="501" t="s">
        <v>254</v>
      </c>
      <c r="C29" s="501"/>
      <c r="D29" s="501"/>
      <c r="E29" s="501"/>
      <c r="F29" s="504"/>
      <c r="G29" s="504"/>
      <c r="H29" s="504"/>
    </row>
    <row r="30" spans="2:8" ht="15.6" x14ac:dyDescent="0.3">
      <c r="B30" s="631" t="s">
        <v>77</v>
      </c>
      <c r="C30" s="631"/>
      <c r="D30" s="631"/>
      <c r="E30" s="631"/>
      <c r="F30" s="409">
        <f>L64</f>
        <v>4356032.72</v>
      </c>
      <c r="G30" s="409"/>
      <c r="H30" s="409"/>
    </row>
    <row r="31" spans="2:8" ht="15.6" x14ac:dyDescent="0.3">
      <c r="B31" s="116"/>
      <c r="C31" s="117"/>
      <c r="D31" s="117"/>
      <c r="E31" s="118"/>
      <c r="F31" s="660"/>
      <c r="G31" s="661"/>
      <c r="H31" s="662"/>
    </row>
    <row r="32" spans="2:8" ht="15.6" x14ac:dyDescent="0.3">
      <c r="B32" s="500" t="s">
        <v>255</v>
      </c>
      <c r="C32" s="500"/>
      <c r="D32" s="500"/>
      <c r="E32" s="500"/>
      <c r="F32" s="504"/>
      <c r="G32" s="504"/>
      <c r="H32" s="504"/>
    </row>
    <row r="33" spans="2:17" ht="15.6" x14ac:dyDescent="0.3">
      <c r="B33" s="501"/>
      <c r="C33" s="501"/>
      <c r="D33" s="501"/>
      <c r="E33" s="501"/>
      <c r="F33" s="409"/>
      <c r="G33" s="409"/>
      <c r="H33" s="409"/>
    </row>
    <row r="34" spans="2:17" ht="15.6" x14ac:dyDescent="0.3">
      <c r="B34" s="629" t="s">
        <v>78</v>
      </c>
      <c r="C34" s="629"/>
      <c r="D34" s="629"/>
      <c r="E34" s="629"/>
      <c r="F34" s="630">
        <f>M64</f>
        <v>229264.90000000002</v>
      </c>
      <c r="G34" s="630"/>
      <c r="H34" s="618"/>
    </row>
    <row r="35" spans="2:17" ht="15.6" x14ac:dyDescent="0.3">
      <c r="B35" s="635"/>
      <c r="C35" s="636"/>
      <c r="D35" s="636"/>
      <c r="E35" s="637"/>
      <c r="F35" s="663"/>
      <c r="G35" s="664"/>
      <c r="H35" s="665"/>
    </row>
    <row r="36" spans="2:17" ht="15.6" x14ac:dyDescent="0.3">
      <c r="B36" s="631" t="s">
        <v>79</v>
      </c>
      <c r="C36" s="410"/>
      <c r="D36" s="410"/>
      <c r="E36" s="410"/>
      <c r="F36" s="632">
        <f>M49</f>
        <v>229264.90000000002</v>
      </c>
      <c r="G36" s="633"/>
      <c r="H36" s="634"/>
    </row>
    <row r="37" spans="2:17" ht="15.6" x14ac:dyDescent="0.3">
      <c r="B37" s="638"/>
      <c r="C37" s="639"/>
      <c r="D37" s="639"/>
      <c r="E37" s="640"/>
      <c r="F37" s="660"/>
      <c r="G37" s="661"/>
      <c r="H37" s="662"/>
    </row>
    <row r="38" spans="2:17" ht="15.6" x14ac:dyDescent="0.3">
      <c r="B38" s="641" t="s">
        <v>80</v>
      </c>
      <c r="C38" s="556"/>
      <c r="D38" s="556"/>
      <c r="E38" s="556"/>
      <c r="F38" s="642"/>
      <c r="G38" s="643"/>
      <c r="H38" s="644"/>
    </row>
    <row r="39" spans="2:17" ht="15.6" x14ac:dyDescent="0.3">
      <c r="B39" s="638"/>
      <c r="C39" s="639"/>
      <c r="D39" s="639"/>
      <c r="E39" s="640"/>
      <c r="F39" s="660"/>
      <c r="G39" s="661"/>
      <c r="H39" s="662"/>
    </row>
    <row r="40" spans="2:17" ht="15.6" x14ac:dyDescent="0.3">
      <c r="B40" s="501" t="s">
        <v>81</v>
      </c>
      <c r="C40" s="501"/>
      <c r="D40" s="501"/>
      <c r="E40" s="501"/>
      <c r="F40" s="504"/>
      <c r="G40" s="504"/>
      <c r="H40" s="504"/>
    </row>
    <row r="41" spans="2:17" ht="15.6" x14ac:dyDescent="0.3">
      <c r="B41" s="645" t="s">
        <v>82</v>
      </c>
      <c r="C41" s="645"/>
      <c r="D41" s="645"/>
      <c r="E41" s="645"/>
      <c r="F41" s="618">
        <f>I64</f>
        <v>4585297.62</v>
      </c>
      <c r="G41" s="618"/>
      <c r="H41" s="618"/>
    </row>
    <row r="42" spans="2:17" ht="15.6" x14ac:dyDescent="0.3">
      <c r="B42" s="666"/>
      <c r="C42" s="666"/>
      <c r="D42" s="666"/>
      <c r="E42" s="666"/>
      <c r="F42" s="663"/>
      <c r="G42" s="664"/>
      <c r="H42" s="665"/>
    </row>
    <row r="44" spans="2:17" ht="15.6" x14ac:dyDescent="0.3">
      <c r="B44" s="415" t="s">
        <v>83</v>
      </c>
      <c r="C44" s="415"/>
      <c r="D44" s="415"/>
      <c r="E44" s="415"/>
      <c r="F44" s="415"/>
      <c r="G44" s="415"/>
      <c r="H44" s="415"/>
    </row>
    <row r="45" spans="2:17" ht="15.6" x14ac:dyDescent="0.3">
      <c r="B45" s="413" t="s">
        <v>84</v>
      </c>
      <c r="C45" s="413" t="s">
        <v>85</v>
      </c>
      <c r="D45" s="413" t="s">
        <v>86</v>
      </c>
      <c r="E45" s="413" t="s">
        <v>87</v>
      </c>
      <c r="F45" s="413" t="s">
        <v>88</v>
      </c>
      <c r="G45" s="413" t="s">
        <v>89</v>
      </c>
      <c r="H45" s="413" t="s">
        <v>90</v>
      </c>
      <c r="I45" s="413" t="s">
        <v>91</v>
      </c>
      <c r="J45" s="413"/>
      <c r="K45" s="413"/>
      <c r="L45" s="413"/>
      <c r="M45" s="413"/>
      <c r="N45" s="413" t="s">
        <v>6</v>
      </c>
      <c r="O45" s="413"/>
      <c r="P45" s="413" t="s">
        <v>92</v>
      </c>
      <c r="Q45" s="413" t="s">
        <v>93</v>
      </c>
    </row>
    <row r="46" spans="2:17" ht="15.6" x14ac:dyDescent="0.3">
      <c r="B46" s="413"/>
      <c r="C46" s="413"/>
      <c r="D46" s="413"/>
      <c r="E46" s="413"/>
      <c r="F46" s="413"/>
      <c r="G46" s="413"/>
      <c r="H46" s="413"/>
      <c r="I46" s="413" t="s">
        <v>45</v>
      </c>
      <c r="J46" s="413" t="s">
        <v>94</v>
      </c>
      <c r="K46" s="413"/>
      <c r="L46" s="413"/>
      <c r="M46" s="413" t="s">
        <v>723</v>
      </c>
      <c r="N46" s="413" t="s">
        <v>96</v>
      </c>
      <c r="O46" s="413" t="s">
        <v>97</v>
      </c>
      <c r="P46" s="413"/>
      <c r="Q46" s="413"/>
    </row>
    <row r="47" spans="2:17" ht="93.6" x14ac:dyDescent="0.3">
      <c r="B47" s="413"/>
      <c r="C47" s="413"/>
      <c r="D47" s="413"/>
      <c r="E47" s="413"/>
      <c r="F47" s="413"/>
      <c r="G47" s="413"/>
      <c r="H47" s="413"/>
      <c r="I47" s="413"/>
      <c r="J47" s="3" t="s">
        <v>98</v>
      </c>
      <c r="K47" s="3" t="s">
        <v>99</v>
      </c>
      <c r="L47" s="3" t="s">
        <v>100</v>
      </c>
      <c r="M47" s="413"/>
      <c r="N47" s="413"/>
      <c r="O47" s="413"/>
      <c r="P47" s="413"/>
      <c r="Q47" s="413"/>
    </row>
    <row r="48" spans="2:17" ht="15.6" x14ac:dyDescent="0.3">
      <c r="B48" s="4">
        <v>1</v>
      </c>
      <c r="C48" s="4">
        <v>2</v>
      </c>
      <c r="D48" s="4">
        <v>3</v>
      </c>
      <c r="E48" s="4">
        <v>4</v>
      </c>
      <c r="F48" s="4">
        <v>5</v>
      </c>
      <c r="G48" s="4">
        <v>6</v>
      </c>
      <c r="H48" s="4">
        <v>7</v>
      </c>
      <c r="I48" s="114">
        <v>8</v>
      </c>
      <c r="J48" s="114">
        <v>9</v>
      </c>
      <c r="K48" s="114">
        <v>10</v>
      </c>
      <c r="L48" s="114">
        <v>11</v>
      </c>
      <c r="M48" s="114">
        <v>12</v>
      </c>
      <c r="N48" s="4">
        <v>13</v>
      </c>
      <c r="O48" s="4">
        <v>14</v>
      </c>
      <c r="P48" s="4">
        <v>15</v>
      </c>
      <c r="Q48" s="4">
        <v>16</v>
      </c>
    </row>
    <row r="49" spans="2:20" ht="15.6" customHeight="1" x14ac:dyDescent="0.3">
      <c r="B49" s="585" t="s">
        <v>849</v>
      </c>
      <c r="C49" s="586" t="s">
        <v>101</v>
      </c>
      <c r="D49" s="440"/>
      <c r="E49" s="440"/>
      <c r="F49" s="586" t="s">
        <v>259</v>
      </c>
      <c r="G49" s="440" t="s">
        <v>260</v>
      </c>
      <c r="H49" s="613" t="s">
        <v>102</v>
      </c>
      <c r="I49" s="307">
        <f>I58+I61</f>
        <v>4585297.62</v>
      </c>
      <c r="J49" s="307">
        <f t="shared" ref="J49:M49" si="0">J58+J61</f>
        <v>0</v>
      </c>
      <c r="K49" s="307">
        <f t="shared" si="0"/>
        <v>0</v>
      </c>
      <c r="L49" s="307">
        <f>L58+L61</f>
        <v>4356032.72</v>
      </c>
      <c r="M49" s="307">
        <f t="shared" si="0"/>
        <v>229264.90000000002</v>
      </c>
      <c r="N49" s="427" t="s">
        <v>851</v>
      </c>
      <c r="O49" s="11">
        <f>O58+O61</f>
        <v>5</v>
      </c>
      <c r="P49" s="651"/>
      <c r="Q49" s="473"/>
    </row>
    <row r="50" spans="2:20" ht="15.6" customHeight="1" x14ac:dyDescent="0.3">
      <c r="B50" s="585"/>
      <c r="C50" s="586"/>
      <c r="D50" s="440"/>
      <c r="E50" s="440"/>
      <c r="F50" s="586"/>
      <c r="G50" s="440"/>
      <c r="H50" s="613"/>
      <c r="I50" s="308"/>
      <c r="J50" s="132"/>
      <c r="K50" s="132"/>
      <c r="L50" s="308"/>
      <c r="M50" s="308"/>
      <c r="N50" s="427"/>
      <c r="O50" s="221"/>
      <c r="P50" s="651"/>
      <c r="Q50" s="473"/>
    </row>
    <row r="51" spans="2:20" ht="15.6" x14ac:dyDescent="0.3">
      <c r="B51" s="585"/>
      <c r="C51" s="586"/>
      <c r="D51" s="440"/>
      <c r="E51" s="440"/>
      <c r="F51" s="586"/>
      <c r="G51" s="440"/>
      <c r="H51" s="613"/>
      <c r="I51" s="171"/>
      <c r="J51" s="309"/>
      <c r="K51" s="309"/>
      <c r="L51" s="309"/>
      <c r="M51" s="309"/>
      <c r="N51" s="606"/>
      <c r="O51" s="10" t="s">
        <v>19</v>
      </c>
      <c r="P51" s="651"/>
      <c r="Q51" s="473"/>
    </row>
    <row r="52" spans="2:20" ht="15.6" x14ac:dyDescent="0.3">
      <c r="B52" s="585"/>
      <c r="C52" s="586"/>
      <c r="D52" s="440"/>
      <c r="E52" s="440"/>
      <c r="F52" s="586"/>
      <c r="G52" s="440"/>
      <c r="H52" s="586"/>
      <c r="I52" s="140"/>
      <c r="J52" s="132"/>
      <c r="K52" s="132"/>
      <c r="L52" s="132"/>
      <c r="M52" s="132"/>
      <c r="N52" s="435" t="s">
        <v>853</v>
      </c>
      <c r="O52" s="11">
        <f>O59+O62</f>
        <v>2283</v>
      </c>
      <c r="P52" s="480"/>
      <c r="Q52" s="474"/>
    </row>
    <row r="53" spans="2:20" ht="15.6" x14ac:dyDescent="0.3">
      <c r="B53" s="585"/>
      <c r="C53" s="586"/>
      <c r="D53" s="440"/>
      <c r="E53" s="440"/>
      <c r="F53" s="586"/>
      <c r="G53" s="440"/>
      <c r="H53" s="613"/>
      <c r="I53" s="140"/>
      <c r="J53" s="132"/>
      <c r="K53" s="132"/>
      <c r="L53" s="132"/>
      <c r="M53" s="132"/>
      <c r="N53" s="652"/>
      <c r="O53" s="221"/>
      <c r="P53" s="651"/>
      <c r="Q53" s="473"/>
    </row>
    <row r="54" spans="2:20" ht="15.6" x14ac:dyDescent="0.3">
      <c r="B54" s="585"/>
      <c r="C54" s="586"/>
      <c r="D54" s="440"/>
      <c r="E54" s="440"/>
      <c r="F54" s="586"/>
      <c r="G54" s="440"/>
      <c r="H54" s="613"/>
      <c r="I54" s="140"/>
      <c r="J54" s="132"/>
      <c r="K54" s="132"/>
      <c r="L54" s="132"/>
      <c r="M54" s="132"/>
      <c r="N54" s="652"/>
      <c r="O54" s="10" t="s">
        <v>19</v>
      </c>
      <c r="P54" s="651"/>
      <c r="Q54" s="473"/>
    </row>
    <row r="55" spans="2:20" ht="15.6" x14ac:dyDescent="0.3">
      <c r="B55" s="585"/>
      <c r="C55" s="586"/>
      <c r="D55" s="440"/>
      <c r="E55" s="440"/>
      <c r="F55" s="586"/>
      <c r="G55" s="440"/>
      <c r="H55" s="613"/>
      <c r="I55" s="140"/>
      <c r="J55" s="132"/>
      <c r="K55" s="132"/>
      <c r="L55" s="132"/>
      <c r="M55" s="132"/>
      <c r="N55" s="400" t="s">
        <v>852</v>
      </c>
      <c r="O55" s="179">
        <f>O60+O63</f>
        <v>2283</v>
      </c>
      <c r="P55" s="651"/>
      <c r="Q55" s="473"/>
    </row>
    <row r="56" spans="2:20" ht="15.6" x14ac:dyDescent="0.3">
      <c r="B56" s="585"/>
      <c r="C56" s="586"/>
      <c r="D56" s="440"/>
      <c r="E56" s="440"/>
      <c r="F56" s="586"/>
      <c r="G56" s="440"/>
      <c r="H56" s="613"/>
      <c r="I56" s="140"/>
      <c r="J56" s="132"/>
      <c r="K56" s="132"/>
      <c r="L56" s="132"/>
      <c r="M56" s="132"/>
      <c r="N56" s="401"/>
      <c r="O56" s="275"/>
      <c r="P56" s="651"/>
      <c r="Q56" s="473"/>
    </row>
    <row r="57" spans="2:20" ht="55.2" customHeight="1" x14ac:dyDescent="0.3">
      <c r="B57" s="585"/>
      <c r="C57" s="586"/>
      <c r="D57" s="440"/>
      <c r="E57" s="440"/>
      <c r="F57" s="586"/>
      <c r="G57" s="440"/>
      <c r="H57" s="613"/>
      <c r="I57" s="305"/>
      <c r="J57" s="150"/>
      <c r="K57" s="150"/>
      <c r="L57" s="150"/>
      <c r="M57" s="150"/>
      <c r="N57" s="401"/>
      <c r="O57" s="10" t="s">
        <v>19</v>
      </c>
      <c r="P57" s="651"/>
      <c r="Q57" s="473"/>
    </row>
    <row r="58" spans="2:20" ht="50.25" customHeight="1" outlineLevel="1" x14ac:dyDescent="0.3">
      <c r="B58" s="400" t="s">
        <v>850</v>
      </c>
      <c r="C58" s="580"/>
      <c r="D58" s="400" t="s">
        <v>284</v>
      </c>
      <c r="E58" s="400"/>
      <c r="F58" s="580"/>
      <c r="G58" s="400" t="s">
        <v>260</v>
      </c>
      <c r="H58" s="580"/>
      <c r="I58" s="112">
        <f>SUM(J58:M58)</f>
        <v>4102065.08</v>
      </c>
      <c r="J58" s="106">
        <v>0</v>
      </c>
      <c r="K58" s="103">
        <v>0</v>
      </c>
      <c r="L58" s="166">
        <v>3896961.82</v>
      </c>
      <c r="M58" s="103">
        <v>205103.26</v>
      </c>
      <c r="N58" s="23" t="s">
        <v>851</v>
      </c>
      <c r="O58" s="41">
        <v>1</v>
      </c>
      <c r="P58" s="473" t="s">
        <v>348</v>
      </c>
      <c r="Q58" s="473" t="s">
        <v>828</v>
      </c>
      <c r="S58" s="63"/>
      <c r="T58" s="21"/>
    </row>
    <row r="59" spans="2:20" ht="46.8" outlineLevel="1" x14ac:dyDescent="0.3">
      <c r="B59" s="401"/>
      <c r="C59" s="569"/>
      <c r="D59" s="401"/>
      <c r="E59" s="401"/>
      <c r="F59" s="569"/>
      <c r="G59" s="401"/>
      <c r="H59" s="569"/>
      <c r="I59" s="112"/>
      <c r="J59" s="106"/>
      <c r="K59" s="103"/>
      <c r="L59" s="103"/>
      <c r="M59" s="103"/>
      <c r="N59" s="23" t="s">
        <v>853</v>
      </c>
      <c r="O59" s="43">
        <v>1241</v>
      </c>
      <c r="P59" s="474"/>
      <c r="Q59" s="474"/>
    </row>
    <row r="60" spans="2:20" ht="48.75" customHeight="1" outlineLevel="1" x14ac:dyDescent="0.3">
      <c r="B60" s="401"/>
      <c r="C60" s="569"/>
      <c r="D60" s="401"/>
      <c r="E60" s="401"/>
      <c r="F60" s="569"/>
      <c r="G60" s="401"/>
      <c r="H60" s="569"/>
      <c r="I60" s="110"/>
      <c r="J60" s="106"/>
      <c r="K60" s="103"/>
      <c r="L60" s="103"/>
      <c r="M60" s="103"/>
      <c r="N60" s="23" t="s">
        <v>852</v>
      </c>
      <c r="O60" s="30">
        <v>1241</v>
      </c>
      <c r="P60" s="474"/>
      <c r="Q60" s="474"/>
    </row>
    <row r="61" spans="2:20" ht="50.25" customHeight="1" outlineLevel="1" x14ac:dyDescent="0.3">
      <c r="B61" s="400" t="s">
        <v>854</v>
      </c>
      <c r="C61" s="580"/>
      <c r="D61" s="400" t="s">
        <v>296</v>
      </c>
      <c r="E61" s="400"/>
      <c r="F61" s="580"/>
      <c r="G61" s="400" t="s">
        <v>260</v>
      </c>
      <c r="H61" s="580"/>
      <c r="I61" s="111">
        <f>SUM(J61:M61)</f>
        <v>483232.54000000004</v>
      </c>
      <c r="J61" s="81">
        <v>0</v>
      </c>
      <c r="K61" s="64">
        <v>0</v>
      </c>
      <c r="L61" s="64">
        <v>459070.9</v>
      </c>
      <c r="M61" s="64">
        <v>24161.64</v>
      </c>
      <c r="N61" s="23" t="s">
        <v>851</v>
      </c>
      <c r="O61" s="30">
        <v>4</v>
      </c>
      <c r="P61" s="473" t="s">
        <v>831</v>
      </c>
      <c r="Q61" s="473" t="s">
        <v>855</v>
      </c>
    </row>
    <row r="62" spans="2:20" ht="48.75" customHeight="1" outlineLevel="1" x14ac:dyDescent="0.3">
      <c r="B62" s="401"/>
      <c r="C62" s="569"/>
      <c r="D62" s="401"/>
      <c r="E62" s="401"/>
      <c r="F62" s="569"/>
      <c r="G62" s="401"/>
      <c r="H62" s="569"/>
      <c r="I62" s="112"/>
      <c r="J62" s="106"/>
      <c r="K62" s="103"/>
      <c r="L62" s="103"/>
      <c r="M62" s="103"/>
      <c r="N62" s="23" t="s">
        <v>853</v>
      </c>
      <c r="O62" s="30">
        <v>1042</v>
      </c>
      <c r="P62" s="474"/>
      <c r="Q62" s="474"/>
    </row>
    <row r="63" spans="2:20" ht="48.75" customHeight="1" outlineLevel="1" x14ac:dyDescent="0.3">
      <c r="B63" s="401"/>
      <c r="C63" s="569"/>
      <c r="D63" s="401"/>
      <c r="E63" s="401"/>
      <c r="F63" s="569"/>
      <c r="G63" s="401"/>
      <c r="H63" s="569"/>
      <c r="I63" s="112"/>
      <c r="J63" s="106"/>
      <c r="K63" s="103"/>
      <c r="L63" s="103"/>
      <c r="M63" s="103"/>
      <c r="N63" s="23" t="s">
        <v>852</v>
      </c>
      <c r="O63" s="43">
        <v>1042</v>
      </c>
      <c r="P63" s="474"/>
      <c r="Q63" s="474"/>
    </row>
    <row r="64" spans="2:20" ht="15.6" x14ac:dyDescent="0.3">
      <c r="B64" s="412" t="s">
        <v>105</v>
      </c>
      <c r="C64" s="412"/>
      <c r="D64" s="412"/>
      <c r="E64" s="412"/>
      <c r="F64" s="412"/>
      <c r="G64" s="412"/>
      <c r="H64" s="412"/>
      <c r="I64" s="172">
        <f>I58+I61</f>
        <v>4585297.62</v>
      </c>
      <c r="J64" s="172">
        <f>J58+J61</f>
        <v>0</v>
      </c>
      <c r="K64" s="172">
        <f>K58+K61</f>
        <v>0</v>
      </c>
      <c r="L64" s="322">
        <f>L58+L61</f>
        <v>4356032.72</v>
      </c>
      <c r="M64" s="172">
        <f>M58+M61</f>
        <v>229264.90000000002</v>
      </c>
      <c r="N64" s="649"/>
      <c r="O64" s="649"/>
      <c r="P64" s="649"/>
      <c r="Q64" s="649"/>
    </row>
    <row r="65" spans="2:17" ht="15.6" x14ac:dyDescent="0.3">
      <c r="B65" s="419"/>
      <c r="C65" s="419"/>
      <c r="D65" s="419"/>
      <c r="E65" s="419"/>
      <c r="F65" s="419"/>
      <c r="G65" s="419"/>
      <c r="H65" s="419"/>
      <c r="I65" s="283"/>
      <c r="J65" s="173"/>
      <c r="K65" s="173"/>
      <c r="L65" s="284"/>
      <c r="M65" s="284"/>
      <c r="N65" s="659"/>
      <c r="O65" s="659"/>
      <c r="P65" s="659"/>
      <c r="Q65" s="659"/>
    </row>
    <row r="66" spans="2:17" ht="32.25" customHeight="1" x14ac:dyDescent="0.3">
      <c r="B66" s="606" t="s">
        <v>843</v>
      </c>
      <c r="C66" s="606"/>
      <c r="D66" s="606"/>
      <c r="E66" s="606"/>
      <c r="F66" s="606"/>
      <c r="G66" s="606"/>
      <c r="H66" s="606"/>
      <c r="I66" s="606"/>
      <c r="J66" s="606"/>
      <c r="K66" s="606"/>
      <c r="L66" s="606"/>
      <c r="M66" s="606"/>
      <c r="N66" s="606"/>
      <c r="O66" s="606"/>
      <c r="P66" s="606"/>
      <c r="Q66" s="606"/>
    </row>
    <row r="67" spans="2:17" ht="15.6" x14ac:dyDescent="0.3">
      <c r="B67" s="15"/>
      <c r="C67" s="14"/>
      <c r="D67" s="15"/>
      <c r="E67" s="14"/>
      <c r="F67" s="14"/>
      <c r="G67" s="15"/>
      <c r="H67" s="14"/>
      <c r="I67" s="115"/>
      <c r="J67" s="40"/>
      <c r="K67" s="20"/>
      <c r="L67" s="20"/>
      <c r="M67" s="20"/>
      <c r="N67" s="15"/>
      <c r="O67" s="13"/>
      <c r="P67" s="15"/>
      <c r="Q67" s="15"/>
    </row>
    <row r="68" spans="2:17" ht="15.6" x14ac:dyDescent="0.3">
      <c r="B68" s="513" t="s">
        <v>106</v>
      </c>
      <c r="C68" s="513"/>
      <c r="D68" s="513"/>
      <c r="E68" s="513"/>
      <c r="N68" s="15"/>
      <c r="O68" s="16"/>
      <c r="P68" s="17"/>
      <c r="Q68" s="15"/>
    </row>
    <row r="69" spans="2:17" ht="15.6" x14ac:dyDescent="0.3">
      <c r="B69" s="9" t="s">
        <v>3</v>
      </c>
      <c r="C69" s="413" t="s">
        <v>107</v>
      </c>
      <c r="D69" s="413"/>
      <c r="E69" s="413"/>
      <c r="F69" s="447" t="s">
        <v>108</v>
      </c>
      <c r="G69" s="447"/>
      <c r="H69" s="447"/>
      <c r="I69" s="447"/>
      <c r="J69" s="413" t="s">
        <v>109</v>
      </c>
      <c r="K69" s="447"/>
      <c r="L69" s="447"/>
      <c r="M69" s="447"/>
      <c r="N69" s="15"/>
      <c r="O69" s="13"/>
      <c r="P69" s="17"/>
      <c r="Q69" s="15"/>
    </row>
    <row r="70" spans="2:17" ht="15.6" x14ac:dyDescent="0.3">
      <c r="B70" s="4">
        <v>1</v>
      </c>
      <c r="C70" s="483">
        <v>2</v>
      </c>
      <c r="D70" s="483"/>
      <c r="E70" s="483"/>
      <c r="F70" s="483">
        <v>3</v>
      </c>
      <c r="G70" s="483"/>
      <c r="H70" s="483"/>
      <c r="I70" s="483"/>
      <c r="J70" s="483">
        <v>4</v>
      </c>
      <c r="K70" s="483"/>
      <c r="L70" s="483"/>
      <c r="M70" s="483"/>
      <c r="N70" s="15"/>
      <c r="O70" s="16"/>
      <c r="P70" s="17"/>
      <c r="Q70" s="15"/>
    </row>
    <row r="71" spans="2:17" ht="32.25" customHeight="1" x14ac:dyDescent="0.3">
      <c r="B71" s="8"/>
      <c r="C71" s="440" t="s">
        <v>302</v>
      </c>
      <c r="D71" s="440"/>
      <c r="E71" s="440"/>
      <c r="F71" s="550"/>
      <c r="G71" s="550"/>
      <c r="H71" s="550"/>
      <c r="I71" s="550"/>
      <c r="J71" s="550"/>
      <c r="K71" s="550"/>
      <c r="L71" s="550"/>
      <c r="M71" s="550"/>
      <c r="N71" s="15"/>
      <c r="O71" s="13"/>
      <c r="P71" s="17"/>
      <c r="Q71" s="15"/>
    </row>
    <row r="72" spans="2:17" ht="15.6" x14ac:dyDescent="0.3">
      <c r="N72" s="15"/>
      <c r="O72" s="16"/>
      <c r="P72" s="17"/>
      <c r="Q72" s="15"/>
    </row>
    <row r="73" spans="2:17" ht="15.6" x14ac:dyDescent="0.3">
      <c r="B73" s="513" t="s">
        <v>110</v>
      </c>
      <c r="C73" s="513"/>
      <c r="D73" s="513"/>
      <c r="E73" s="513"/>
      <c r="F73" s="513"/>
      <c r="N73" s="15"/>
      <c r="O73" s="13"/>
      <c r="P73" s="17"/>
      <c r="Q73" s="15"/>
    </row>
    <row r="74" spans="2:17" ht="15.6" x14ac:dyDescent="0.3">
      <c r="B74" s="9" t="s">
        <v>3</v>
      </c>
      <c r="C74" s="447" t="s">
        <v>111</v>
      </c>
      <c r="D74" s="447"/>
      <c r="E74" s="447"/>
      <c r="F74" s="447" t="s">
        <v>108</v>
      </c>
      <c r="G74" s="447"/>
      <c r="H74" s="447"/>
      <c r="I74" s="447"/>
      <c r="J74" s="413" t="s">
        <v>112</v>
      </c>
      <c r="K74" s="447"/>
      <c r="L74" s="447"/>
      <c r="M74" s="447"/>
      <c r="N74" s="15"/>
      <c r="O74" s="16"/>
      <c r="P74" s="17"/>
      <c r="Q74" s="15"/>
    </row>
    <row r="75" spans="2:17" ht="15.6" x14ac:dyDescent="0.3">
      <c r="B75" s="4">
        <v>1</v>
      </c>
      <c r="C75" s="483">
        <v>2</v>
      </c>
      <c r="D75" s="483"/>
      <c r="E75" s="483"/>
      <c r="F75" s="483">
        <v>3</v>
      </c>
      <c r="G75" s="483"/>
      <c r="H75" s="483"/>
      <c r="I75" s="483"/>
      <c r="J75" s="483">
        <v>4</v>
      </c>
      <c r="K75" s="483"/>
      <c r="L75" s="483"/>
      <c r="M75" s="483"/>
      <c r="N75" s="15"/>
      <c r="O75" s="13"/>
      <c r="P75" s="17"/>
      <c r="Q75" s="15"/>
    </row>
    <row r="76" spans="2:17" ht="48" customHeight="1" x14ac:dyDescent="0.3">
      <c r="B76" s="8"/>
      <c r="C76" s="440" t="s">
        <v>303</v>
      </c>
      <c r="D76" s="440"/>
      <c r="E76" s="440"/>
      <c r="F76" s="550"/>
      <c r="G76" s="550"/>
      <c r="H76" s="550"/>
      <c r="I76" s="550"/>
      <c r="J76" s="550"/>
      <c r="K76" s="550"/>
      <c r="L76" s="550"/>
      <c r="M76" s="550"/>
      <c r="N76" s="15"/>
      <c r="O76" s="12"/>
      <c r="P76" s="17"/>
      <c r="Q76" s="15"/>
    </row>
    <row r="77" spans="2:17" ht="15.6" x14ac:dyDescent="0.3">
      <c r="N77" s="15"/>
      <c r="O77" s="13"/>
      <c r="P77" s="17"/>
      <c r="Q77" s="15"/>
    </row>
    <row r="78" spans="2:17" ht="15.6" x14ac:dyDescent="0.3">
      <c r="B78" s="513" t="s">
        <v>113</v>
      </c>
      <c r="C78" s="513"/>
      <c r="D78" s="513"/>
    </row>
    <row r="79" spans="2:17" ht="15.6" x14ac:dyDescent="0.3">
      <c r="B79" s="9" t="s">
        <v>3</v>
      </c>
      <c r="C79" s="413" t="s">
        <v>114</v>
      </c>
      <c r="D79" s="413"/>
      <c r="E79" s="413"/>
      <c r="F79" s="514" t="s">
        <v>115</v>
      </c>
      <c r="G79" s="515"/>
      <c r="H79" s="515"/>
      <c r="I79" s="515"/>
      <c r="J79" s="515"/>
      <c r="K79" s="515"/>
      <c r="L79" s="515"/>
      <c r="M79" s="516"/>
    </row>
    <row r="80" spans="2:17" ht="15.6" x14ac:dyDescent="0.3">
      <c r="B80" s="4">
        <v>1</v>
      </c>
      <c r="C80" s="483">
        <v>2</v>
      </c>
      <c r="D80" s="483"/>
      <c r="E80" s="483"/>
      <c r="F80" s="517">
        <v>3</v>
      </c>
      <c r="G80" s="518"/>
      <c r="H80" s="518"/>
      <c r="I80" s="518"/>
      <c r="J80" s="518"/>
      <c r="K80" s="518"/>
      <c r="L80" s="518"/>
      <c r="M80" s="519"/>
    </row>
    <row r="81" spans="2:13" ht="19.2" customHeight="1" x14ac:dyDescent="0.3">
      <c r="B81" s="25" t="s">
        <v>15</v>
      </c>
      <c r="C81" s="512" t="s">
        <v>16</v>
      </c>
      <c r="D81" s="512"/>
      <c r="E81" s="512"/>
      <c r="F81" s="509" t="s">
        <v>16</v>
      </c>
      <c r="G81" s="510"/>
      <c r="H81" s="510"/>
      <c r="I81" s="510"/>
      <c r="J81" s="510"/>
      <c r="K81" s="510"/>
      <c r="L81" s="510"/>
      <c r="M81" s="511"/>
    </row>
    <row r="83" spans="2:13" ht="15.6" x14ac:dyDescent="0.3">
      <c r="B83" s="513" t="s">
        <v>116</v>
      </c>
      <c r="C83" s="513"/>
      <c r="D83" s="513"/>
      <c r="E83" s="513"/>
      <c r="F83" s="513"/>
      <c r="G83" s="513"/>
    </row>
    <row r="84" spans="2:13" ht="15.6" x14ac:dyDescent="0.3">
      <c r="B84" s="9" t="s">
        <v>3</v>
      </c>
      <c r="C84" s="514" t="s">
        <v>117</v>
      </c>
      <c r="D84" s="515"/>
      <c r="E84" s="515"/>
      <c r="F84" s="515"/>
      <c r="G84" s="515"/>
      <c r="H84" s="515"/>
      <c r="I84" s="515"/>
      <c r="J84" s="515"/>
      <c r="K84" s="515"/>
      <c r="L84" s="515"/>
      <c r="M84" s="516"/>
    </row>
    <row r="85" spans="2:13" ht="15.6" x14ac:dyDescent="0.3">
      <c r="B85" s="4">
        <v>1</v>
      </c>
      <c r="C85" s="517">
        <v>2</v>
      </c>
      <c r="D85" s="518"/>
      <c r="E85" s="518"/>
      <c r="F85" s="518"/>
      <c r="G85" s="518"/>
      <c r="H85" s="518"/>
      <c r="I85" s="518"/>
      <c r="J85" s="518"/>
      <c r="K85" s="518"/>
      <c r="L85" s="518"/>
      <c r="M85" s="519"/>
    </row>
    <row r="86" spans="2:13" ht="15.6" x14ac:dyDescent="0.3">
      <c r="B86" s="8"/>
      <c r="C86" s="506" t="s">
        <v>304</v>
      </c>
      <c r="D86" s="507"/>
      <c r="E86" s="507"/>
      <c r="F86" s="507"/>
      <c r="G86" s="507"/>
      <c r="H86" s="507"/>
      <c r="I86" s="507"/>
      <c r="J86" s="507"/>
      <c r="K86" s="507"/>
      <c r="L86" s="507"/>
      <c r="M86" s="508"/>
    </row>
  </sheetData>
  <mergeCells count="158">
    <mergeCell ref="B2:Q2"/>
    <mergeCell ref="B4:Q4"/>
    <mergeCell ref="B6:H6"/>
    <mergeCell ref="B7:B8"/>
    <mergeCell ref="C7:D8"/>
    <mergeCell ref="E7:G8"/>
    <mergeCell ref="H7:J8"/>
    <mergeCell ref="K7:N7"/>
    <mergeCell ref="K8:M8"/>
    <mergeCell ref="K11:M11"/>
    <mergeCell ref="H12:J12"/>
    <mergeCell ref="K12:M12"/>
    <mergeCell ref="C9:D9"/>
    <mergeCell ref="E9:G9"/>
    <mergeCell ref="H9:J9"/>
    <mergeCell ref="K9:M9"/>
    <mergeCell ref="B10:B12"/>
    <mergeCell ref="C10:D12"/>
    <mergeCell ref="E10:G12"/>
    <mergeCell ref="H10:J10"/>
    <mergeCell ref="K10:M10"/>
    <mergeCell ref="H11:J11"/>
    <mergeCell ref="B18:E18"/>
    <mergeCell ref="F18:H18"/>
    <mergeCell ref="F19:H19"/>
    <mergeCell ref="B20:E20"/>
    <mergeCell ref="F20:H20"/>
    <mergeCell ref="B21:E21"/>
    <mergeCell ref="F21:H21"/>
    <mergeCell ref="B15:G15"/>
    <mergeCell ref="B16:E16"/>
    <mergeCell ref="F16:H16"/>
    <mergeCell ref="B17:E17"/>
    <mergeCell ref="F17:H17"/>
    <mergeCell ref="B25:E25"/>
    <mergeCell ref="F25:H25"/>
    <mergeCell ref="B26:E26"/>
    <mergeCell ref="F26:H26"/>
    <mergeCell ref="B27:E27"/>
    <mergeCell ref="F27:H27"/>
    <mergeCell ref="B22:E22"/>
    <mergeCell ref="F22:H22"/>
    <mergeCell ref="B23:E23"/>
    <mergeCell ref="F23:H23"/>
    <mergeCell ref="B24:E24"/>
    <mergeCell ref="F24:H24"/>
    <mergeCell ref="F31:H31"/>
    <mergeCell ref="B32:E32"/>
    <mergeCell ref="F32:H32"/>
    <mergeCell ref="B33:E33"/>
    <mergeCell ref="F33:H33"/>
    <mergeCell ref="B34:E34"/>
    <mergeCell ref="F34:H34"/>
    <mergeCell ref="B28:E28"/>
    <mergeCell ref="F28:H28"/>
    <mergeCell ref="B29:E29"/>
    <mergeCell ref="F29:H29"/>
    <mergeCell ref="B30:E30"/>
    <mergeCell ref="F30:H30"/>
    <mergeCell ref="B38:E38"/>
    <mergeCell ref="F38:H38"/>
    <mergeCell ref="B39:E39"/>
    <mergeCell ref="F39:H39"/>
    <mergeCell ref="B40:E40"/>
    <mergeCell ref="F40:H40"/>
    <mergeCell ref="B35:E35"/>
    <mergeCell ref="F35:H35"/>
    <mergeCell ref="B36:E36"/>
    <mergeCell ref="F36:H36"/>
    <mergeCell ref="B37:E37"/>
    <mergeCell ref="F37:H37"/>
    <mergeCell ref="B41:E41"/>
    <mergeCell ref="F41:H41"/>
    <mergeCell ref="B42:E42"/>
    <mergeCell ref="F42:H42"/>
    <mergeCell ref="B44:H44"/>
    <mergeCell ref="B45:B47"/>
    <mergeCell ref="C45:C47"/>
    <mergeCell ref="D45:D47"/>
    <mergeCell ref="E45:E47"/>
    <mergeCell ref="F45:F47"/>
    <mergeCell ref="P49:P57"/>
    <mergeCell ref="Q49:Q57"/>
    <mergeCell ref="N52:N54"/>
    <mergeCell ref="N55:N57"/>
    <mergeCell ref="O46:O47"/>
    <mergeCell ref="B49:B57"/>
    <mergeCell ref="C49:C57"/>
    <mergeCell ref="D49:D57"/>
    <mergeCell ref="E49:E57"/>
    <mergeCell ref="F49:F57"/>
    <mergeCell ref="G49:G57"/>
    <mergeCell ref="H49:H57"/>
    <mergeCell ref="N49:N51"/>
    <mergeCell ref="G45:G47"/>
    <mergeCell ref="H45:H47"/>
    <mergeCell ref="I45:M45"/>
    <mergeCell ref="N45:O45"/>
    <mergeCell ref="P45:P47"/>
    <mergeCell ref="Q45:Q47"/>
    <mergeCell ref="I46:I47"/>
    <mergeCell ref="J46:L46"/>
    <mergeCell ref="M46:M47"/>
    <mergeCell ref="N46:N47"/>
    <mergeCell ref="P61:P63"/>
    <mergeCell ref="Q61:Q63"/>
    <mergeCell ref="H58:H60"/>
    <mergeCell ref="P58:P60"/>
    <mergeCell ref="Q58:Q60"/>
    <mergeCell ref="B61:B63"/>
    <mergeCell ref="C61:C63"/>
    <mergeCell ref="D61:D63"/>
    <mergeCell ref="E61:E63"/>
    <mergeCell ref="F61:F63"/>
    <mergeCell ref="G61:G63"/>
    <mergeCell ref="H61:H63"/>
    <mergeCell ref="B58:B60"/>
    <mergeCell ref="C58:C60"/>
    <mergeCell ref="D58:D60"/>
    <mergeCell ref="E58:E60"/>
    <mergeCell ref="F58:F60"/>
    <mergeCell ref="G58:G60"/>
    <mergeCell ref="C69:E69"/>
    <mergeCell ref="F69:I69"/>
    <mergeCell ref="J69:M69"/>
    <mergeCell ref="C70:E70"/>
    <mergeCell ref="F70:I70"/>
    <mergeCell ref="J70:M70"/>
    <mergeCell ref="B64:H64"/>
    <mergeCell ref="N64:Q64"/>
    <mergeCell ref="B65:H65"/>
    <mergeCell ref="N65:Q65"/>
    <mergeCell ref="B66:Q66"/>
    <mergeCell ref="B68:E68"/>
    <mergeCell ref="C75:E75"/>
    <mergeCell ref="F75:I75"/>
    <mergeCell ref="J75:M75"/>
    <mergeCell ref="C76:E76"/>
    <mergeCell ref="F76:I76"/>
    <mergeCell ref="J76:M76"/>
    <mergeCell ref="C71:E71"/>
    <mergeCell ref="F71:I71"/>
    <mergeCell ref="J71:M71"/>
    <mergeCell ref="B73:F73"/>
    <mergeCell ref="C74:E74"/>
    <mergeCell ref="F74:I74"/>
    <mergeCell ref="J74:M74"/>
    <mergeCell ref="B83:G83"/>
    <mergeCell ref="C84:M84"/>
    <mergeCell ref="C85:M85"/>
    <mergeCell ref="C86:M86"/>
    <mergeCell ref="B78:D78"/>
    <mergeCell ref="C79:E79"/>
    <mergeCell ref="F79:M79"/>
    <mergeCell ref="C80:E80"/>
    <mergeCell ref="F80:M80"/>
    <mergeCell ref="C81:E81"/>
    <mergeCell ref="F81:M81"/>
  </mergeCells>
  <conditionalFormatting sqref="L58">
    <cfRule type="expression" dxfId="2" priority="7">
      <formula>$L$58&gt;$I$58*0.95</formula>
    </cfRule>
  </conditionalFormatting>
  <conditionalFormatting sqref="L61">
    <cfRule type="expression" dxfId="1" priority="6">
      <formula>$L$61&gt;$I$61*0.95</formula>
    </cfRule>
  </conditionalFormatting>
  <conditionalFormatting sqref="L64">
    <cfRule type="expression" dxfId="0" priority="1">
      <formula>$L$61&gt;$I$61*0.95</formula>
    </cfRule>
  </conditionalFormatting>
  <pageMargins left="0.7" right="0.7" top="0.75" bottom="0.75" header="0.3" footer="0.3"/>
  <pageSetup paperSize="9" scale="4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4.4"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414" t="s">
        <v>416</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414" t="s">
        <v>417</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37"/>
      <c r="D10" s="538"/>
      <c r="E10" s="528"/>
      <c r="F10" s="529"/>
      <c r="G10" s="530"/>
      <c r="H10" s="484"/>
      <c r="I10" s="478"/>
      <c r="J10" s="478"/>
      <c r="K10" s="484"/>
      <c r="L10" s="478"/>
      <c r="M10" s="478"/>
      <c r="N10" s="11"/>
    </row>
    <row r="11" spans="2:17" ht="15.6" x14ac:dyDescent="0.3">
      <c r="B11" s="527"/>
      <c r="C11" s="541"/>
      <c r="D11" s="542"/>
      <c r="E11" s="534"/>
      <c r="F11" s="535"/>
      <c r="G11" s="536"/>
      <c r="H11" s="493" t="s">
        <v>20</v>
      </c>
      <c r="I11" s="494"/>
      <c r="J11" s="495"/>
      <c r="K11" s="493" t="s">
        <v>18</v>
      </c>
      <c r="L11" s="494"/>
      <c r="M11" s="495"/>
      <c r="N11" s="10" t="s">
        <v>23</v>
      </c>
      <c r="O11" s="35"/>
      <c r="P11" s="36"/>
    </row>
    <row r="12" spans="2:17" ht="15.6" x14ac:dyDescent="0.3">
      <c r="B12" s="525" t="s">
        <v>48</v>
      </c>
      <c r="C12" s="537"/>
      <c r="D12" s="538"/>
      <c r="E12" s="528"/>
      <c r="F12" s="529"/>
      <c r="G12" s="530"/>
      <c r="H12" s="484"/>
      <c r="I12" s="485"/>
      <c r="J12" s="485"/>
      <c r="K12" s="484"/>
      <c r="L12" s="485"/>
      <c r="M12" s="485"/>
      <c r="N12" s="11"/>
    </row>
    <row r="13" spans="2:17" ht="15.6" x14ac:dyDescent="0.3">
      <c r="B13" s="527"/>
      <c r="C13" s="541"/>
      <c r="D13" s="542"/>
      <c r="E13" s="534"/>
      <c r="F13" s="535"/>
      <c r="G13" s="536"/>
      <c r="H13" s="493" t="s">
        <v>20</v>
      </c>
      <c r="I13" s="494"/>
      <c r="J13" s="495"/>
      <c r="K13" s="493" t="s">
        <v>18</v>
      </c>
      <c r="L13" s="494"/>
      <c r="M13" s="495"/>
      <c r="N13" s="10" t="s">
        <v>23</v>
      </c>
    </row>
    <row r="14" spans="2:17" ht="15.6" x14ac:dyDescent="0.3">
      <c r="B14" s="525" t="s">
        <v>49</v>
      </c>
      <c r="C14" s="537"/>
      <c r="D14" s="538"/>
      <c r="E14" s="528"/>
      <c r="F14" s="529"/>
      <c r="G14" s="530"/>
      <c r="H14" s="486"/>
      <c r="I14" s="478"/>
      <c r="J14" s="478"/>
      <c r="K14" s="486"/>
      <c r="L14" s="478"/>
      <c r="M14" s="478"/>
      <c r="N14" s="11"/>
    </row>
    <row r="15" spans="2:17" ht="15.6" x14ac:dyDescent="0.3">
      <c r="B15" s="527"/>
      <c r="C15" s="541"/>
      <c r="D15" s="542"/>
      <c r="E15" s="534"/>
      <c r="F15" s="535"/>
      <c r="G15" s="536"/>
      <c r="H15" s="493" t="s">
        <v>20</v>
      </c>
      <c r="I15" s="494"/>
      <c r="J15" s="495"/>
      <c r="K15" s="493" t="s">
        <v>18</v>
      </c>
      <c r="L15" s="494"/>
      <c r="M15" s="495"/>
      <c r="N15" s="10" t="s">
        <v>23</v>
      </c>
    </row>
    <row r="16" spans="2:17" ht="15.6" x14ac:dyDescent="0.3">
      <c r="B16" s="525" t="s">
        <v>50</v>
      </c>
      <c r="C16" s="537"/>
      <c r="D16" s="538"/>
      <c r="E16" s="528"/>
      <c r="F16" s="529"/>
      <c r="G16" s="530"/>
      <c r="H16" s="486"/>
      <c r="I16" s="478"/>
      <c r="J16" s="478"/>
      <c r="K16" s="486"/>
      <c r="L16" s="478"/>
      <c r="M16" s="478"/>
      <c r="N16" s="11"/>
    </row>
    <row r="17" spans="2:14" ht="15.6" x14ac:dyDescent="0.3">
      <c r="B17" s="527"/>
      <c r="C17" s="541"/>
      <c r="D17" s="542"/>
      <c r="E17" s="534"/>
      <c r="F17" s="535"/>
      <c r="G17" s="536"/>
      <c r="H17" s="493" t="s">
        <v>20</v>
      </c>
      <c r="I17" s="494"/>
      <c r="J17" s="495"/>
      <c r="K17" s="493" t="s">
        <v>18</v>
      </c>
      <c r="L17" s="494"/>
      <c r="M17" s="495"/>
      <c r="N17" s="10" t="s">
        <v>23</v>
      </c>
    </row>
    <row r="18" spans="2:14" ht="15.6" x14ac:dyDescent="0.3">
      <c r="B18" s="523" t="s">
        <v>51</v>
      </c>
      <c r="C18" s="523"/>
      <c r="D18" s="523"/>
      <c r="E18" s="524"/>
      <c r="F18" s="524"/>
      <c r="G18" s="524"/>
      <c r="H18" s="486"/>
      <c r="I18" s="478"/>
      <c r="J18" s="478"/>
      <c r="K18" s="486"/>
      <c r="L18" s="478"/>
      <c r="M18" s="478"/>
      <c r="N18" s="11"/>
    </row>
    <row r="19" spans="2:14" ht="15.6" x14ac:dyDescent="0.3">
      <c r="B19" s="523"/>
      <c r="C19" s="523"/>
      <c r="D19" s="523"/>
      <c r="E19" s="524"/>
      <c r="F19" s="524"/>
      <c r="G19" s="524"/>
      <c r="H19" s="493" t="s">
        <v>20</v>
      </c>
      <c r="I19" s="494"/>
      <c r="J19" s="495"/>
      <c r="K19" s="493" t="s">
        <v>18</v>
      </c>
      <c r="L19" s="494"/>
      <c r="M19" s="495"/>
      <c r="N19" s="10" t="s">
        <v>23</v>
      </c>
    </row>
    <row r="22" spans="2:14" ht="15.6" x14ac:dyDescent="0.3">
      <c r="B22" s="415" t="s">
        <v>71</v>
      </c>
      <c r="C22" s="415"/>
      <c r="D22" s="415"/>
      <c r="E22" s="415"/>
      <c r="F22" s="415"/>
      <c r="G22" s="415"/>
    </row>
    <row r="23" spans="2:14" ht="15.6" x14ac:dyDescent="0.3">
      <c r="B23" s="522" t="s">
        <v>72</v>
      </c>
      <c r="C23" s="522"/>
      <c r="D23" s="522"/>
      <c r="E23" s="522"/>
      <c r="F23" s="522" t="s">
        <v>73</v>
      </c>
      <c r="G23" s="522"/>
      <c r="H23" s="522"/>
    </row>
    <row r="24" spans="2:14" ht="15.6" x14ac:dyDescent="0.3">
      <c r="B24" s="546">
        <v>1</v>
      </c>
      <c r="C24" s="546"/>
      <c r="D24" s="546"/>
      <c r="E24" s="546"/>
      <c r="F24" s="546">
        <v>2</v>
      </c>
      <c r="G24" s="546"/>
      <c r="H24" s="546"/>
    </row>
    <row r="25" spans="2:14" ht="15.6" x14ac:dyDescent="0.3">
      <c r="B25" s="500" t="s">
        <v>74</v>
      </c>
      <c r="C25" s="500"/>
      <c r="D25" s="500"/>
      <c r="E25" s="500"/>
      <c r="F25" s="505">
        <f>F26+F28+F32+F36</f>
        <v>0</v>
      </c>
      <c r="G25" s="505"/>
      <c r="H25" s="505"/>
    </row>
    <row r="26" spans="2:14" ht="15.6" x14ac:dyDescent="0.3">
      <c r="B26" s="500" t="s">
        <v>75</v>
      </c>
      <c r="C26" s="500"/>
      <c r="D26" s="500"/>
      <c r="E26" s="500"/>
      <c r="F26" s="504"/>
      <c r="G26" s="504"/>
      <c r="H26" s="504"/>
    </row>
    <row r="27" spans="2:14" ht="15.6" x14ac:dyDescent="0.3">
      <c r="B27" s="501"/>
      <c r="C27" s="501"/>
      <c r="D27" s="501"/>
      <c r="E27" s="501"/>
      <c r="F27" s="504"/>
      <c r="G27" s="504"/>
      <c r="H27" s="504"/>
    </row>
    <row r="28" spans="2:14" ht="31.2" customHeight="1" x14ac:dyDescent="0.3">
      <c r="B28" s="500" t="s">
        <v>310</v>
      </c>
      <c r="C28" s="500"/>
      <c r="D28" s="500"/>
      <c r="E28" s="500"/>
      <c r="F28" s="505">
        <f>F31</f>
        <v>0</v>
      </c>
      <c r="G28" s="505"/>
      <c r="H28" s="505"/>
    </row>
    <row r="29" spans="2:14" ht="15.6" x14ac:dyDescent="0.3">
      <c r="B29" s="501" t="s">
        <v>251</v>
      </c>
      <c r="C29" s="501"/>
      <c r="D29" s="501"/>
      <c r="E29" s="501"/>
      <c r="F29" s="504"/>
      <c r="G29" s="504"/>
      <c r="H29" s="504"/>
    </row>
    <row r="30" spans="2:14" ht="31.5" customHeight="1" x14ac:dyDescent="0.3">
      <c r="B30" s="501" t="s">
        <v>252</v>
      </c>
      <c r="C30" s="501"/>
      <c r="D30" s="501"/>
      <c r="E30" s="501"/>
      <c r="F30" s="504"/>
      <c r="G30" s="504"/>
      <c r="H30" s="504"/>
    </row>
    <row r="31" spans="2:14" ht="15.6" x14ac:dyDescent="0.3">
      <c r="B31" s="501" t="s">
        <v>76</v>
      </c>
      <c r="C31" s="501"/>
      <c r="D31" s="501"/>
      <c r="E31" s="501"/>
      <c r="F31" s="504"/>
      <c r="G31" s="504"/>
      <c r="H31" s="504"/>
    </row>
    <row r="32" spans="2:14" ht="15.6" x14ac:dyDescent="0.3">
      <c r="B32" s="500" t="s">
        <v>311</v>
      </c>
      <c r="C32" s="500"/>
      <c r="D32" s="500"/>
      <c r="E32" s="500"/>
      <c r="F32" s="505">
        <f>F35</f>
        <v>0</v>
      </c>
      <c r="G32" s="505"/>
      <c r="H32" s="505"/>
    </row>
    <row r="33" spans="2:17" ht="15.6" x14ac:dyDescent="0.3">
      <c r="B33" s="501" t="s">
        <v>253</v>
      </c>
      <c r="C33" s="501"/>
      <c r="D33" s="501"/>
      <c r="E33" s="501"/>
      <c r="F33" s="504"/>
      <c r="G33" s="504"/>
      <c r="H33" s="504"/>
    </row>
    <row r="34" spans="2:17" ht="31.5" customHeight="1" x14ac:dyDescent="0.3">
      <c r="B34" s="501" t="s">
        <v>254</v>
      </c>
      <c r="C34" s="501"/>
      <c r="D34" s="501"/>
      <c r="E34" s="501"/>
      <c r="F34" s="504"/>
      <c r="G34" s="504"/>
      <c r="H34" s="504"/>
    </row>
    <row r="35" spans="2:17" ht="15.6" x14ac:dyDescent="0.3">
      <c r="B35" s="501" t="s">
        <v>77</v>
      </c>
      <c r="C35" s="501"/>
      <c r="D35" s="501"/>
      <c r="E35" s="501"/>
      <c r="F35" s="504">
        <f>L102</f>
        <v>0</v>
      </c>
      <c r="G35" s="504"/>
      <c r="H35" s="504"/>
    </row>
    <row r="36" spans="2:17" ht="15.6" x14ac:dyDescent="0.3">
      <c r="B36" s="500" t="s">
        <v>255</v>
      </c>
      <c r="C36" s="500"/>
      <c r="D36" s="500"/>
      <c r="E36" s="500"/>
      <c r="F36" s="504"/>
      <c r="G36" s="504"/>
      <c r="H36" s="504"/>
    </row>
    <row r="37" spans="2:17" ht="15.6" x14ac:dyDescent="0.3">
      <c r="B37" s="501"/>
      <c r="C37" s="501"/>
      <c r="D37" s="501"/>
      <c r="E37" s="501"/>
      <c r="F37" s="504"/>
      <c r="G37" s="504"/>
      <c r="H37" s="504"/>
    </row>
    <row r="38" spans="2:17" ht="15.6" x14ac:dyDescent="0.3">
      <c r="B38" s="500" t="s">
        <v>78</v>
      </c>
      <c r="C38" s="500"/>
      <c r="D38" s="500"/>
      <c r="E38" s="500"/>
      <c r="F38" s="505">
        <f>SUM(F39:H41)</f>
        <v>0</v>
      </c>
      <c r="G38" s="505"/>
      <c r="H38" s="505"/>
    </row>
    <row r="39" spans="2:17" ht="15.6" x14ac:dyDescent="0.3">
      <c r="B39" s="501" t="s">
        <v>79</v>
      </c>
      <c r="C39" s="501"/>
      <c r="D39" s="501"/>
      <c r="E39" s="501"/>
      <c r="F39" s="504">
        <f>M102</f>
        <v>0</v>
      </c>
      <c r="G39" s="504"/>
      <c r="H39" s="504"/>
    </row>
    <row r="40" spans="2:17" ht="15.6" x14ac:dyDescent="0.3">
      <c r="B40" s="501" t="s">
        <v>80</v>
      </c>
      <c r="C40" s="501"/>
      <c r="D40" s="501"/>
      <c r="E40" s="501"/>
      <c r="F40" s="504">
        <v>0</v>
      </c>
      <c r="G40" s="504"/>
      <c r="H40" s="504"/>
    </row>
    <row r="41" spans="2:17" ht="15.6" x14ac:dyDescent="0.3">
      <c r="B41" s="501" t="s">
        <v>81</v>
      </c>
      <c r="C41" s="501"/>
      <c r="D41" s="501"/>
      <c r="E41" s="501"/>
      <c r="F41" s="504">
        <v>0</v>
      </c>
      <c r="G41" s="504"/>
      <c r="H41" s="504"/>
    </row>
    <row r="42" spans="2:17" ht="15.6" x14ac:dyDescent="0.3">
      <c r="B42" s="500" t="s">
        <v>82</v>
      </c>
      <c r="C42" s="500"/>
      <c r="D42" s="500"/>
      <c r="E42" s="500"/>
      <c r="F42" s="505">
        <f>F25+F38</f>
        <v>0</v>
      </c>
      <c r="G42" s="505"/>
      <c r="H42" s="505"/>
    </row>
    <row r="44" spans="2:17" ht="15.6" x14ac:dyDescent="0.3">
      <c r="B44" s="415" t="s">
        <v>83</v>
      </c>
      <c r="C44" s="415"/>
      <c r="D44" s="415"/>
      <c r="E44" s="415"/>
      <c r="F44" s="415"/>
      <c r="G44" s="415"/>
      <c r="H44" s="415"/>
    </row>
    <row r="45" spans="2:17" ht="16.2" customHeight="1" x14ac:dyDescent="0.3">
      <c r="B45" s="543" t="s">
        <v>84</v>
      </c>
      <c r="C45" s="413" t="s">
        <v>85</v>
      </c>
      <c r="D45" s="413" t="s">
        <v>86</v>
      </c>
      <c r="E45" s="413" t="s">
        <v>87</v>
      </c>
      <c r="F45" s="413" t="s">
        <v>88</v>
      </c>
      <c r="G45" s="413" t="s">
        <v>89</v>
      </c>
      <c r="H45" s="413" t="s">
        <v>90</v>
      </c>
      <c r="I45" s="413" t="s">
        <v>91</v>
      </c>
      <c r="J45" s="413"/>
      <c r="K45" s="413"/>
      <c r="L45" s="413"/>
      <c r="M45" s="413"/>
      <c r="N45" s="413" t="s">
        <v>6</v>
      </c>
      <c r="O45" s="413"/>
      <c r="P45" s="413" t="s">
        <v>92</v>
      </c>
      <c r="Q45" s="413" t="s">
        <v>93</v>
      </c>
    </row>
    <row r="46" spans="2:17" ht="46.95" customHeight="1" x14ac:dyDescent="0.3">
      <c r="B46" s="544"/>
      <c r="C46" s="413"/>
      <c r="D46" s="413"/>
      <c r="E46" s="413"/>
      <c r="F46" s="413"/>
      <c r="G46" s="413"/>
      <c r="H46" s="413"/>
      <c r="I46" s="413" t="s">
        <v>45</v>
      </c>
      <c r="J46" s="413" t="s">
        <v>94</v>
      </c>
      <c r="K46" s="413"/>
      <c r="L46" s="413"/>
      <c r="M46" s="413" t="s">
        <v>95</v>
      </c>
      <c r="N46" s="413" t="s">
        <v>96</v>
      </c>
      <c r="O46" s="413" t="s">
        <v>97</v>
      </c>
      <c r="P46" s="413"/>
      <c r="Q46" s="413"/>
    </row>
    <row r="47" spans="2:17" ht="96" customHeight="1" x14ac:dyDescent="0.3">
      <c r="B47" s="545"/>
      <c r="C47" s="413"/>
      <c r="D47" s="413"/>
      <c r="E47" s="413"/>
      <c r="F47" s="413"/>
      <c r="G47" s="413"/>
      <c r="H47" s="413"/>
      <c r="I47" s="413"/>
      <c r="J47" s="3" t="s">
        <v>98</v>
      </c>
      <c r="K47" s="3" t="s">
        <v>99</v>
      </c>
      <c r="L47" s="3" t="s">
        <v>100</v>
      </c>
      <c r="M47" s="413"/>
      <c r="N47" s="413"/>
      <c r="O47" s="413"/>
      <c r="P47" s="413"/>
      <c r="Q47" s="413"/>
    </row>
    <row r="48" spans="2:17" ht="15.6" x14ac:dyDescent="0.3">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6" x14ac:dyDescent="0.3">
      <c r="B49" s="547" t="s">
        <v>418</v>
      </c>
      <c r="C49" s="473" t="s">
        <v>101</v>
      </c>
      <c r="D49" s="400"/>
      <c r="E49" s="400"/>
      <c r="F49" s="400" t="s">
        <v>259</v>
      </c>
      <c r="G49" s="400" t="s">
        <v>260</v>
      </c>
      <c r="H49" s="473" t="s">
        <v>102</v>
      </c>
      <c r="I49" s="462">
        <f>SUM(I65:I82)</f>
        <v>0</v>
      </c>
      <c r="J49" s="462">
        <f t="shared" ref="J49:M49" si="0">SUM(J65:J82)</f>
        <v>0</v>
      </c>
      <c r="K49" s="462">
        <f t="shared" si="0"/>
        <v>0</v>
      </c>
      <c r="L49" s="462">
        <f t="shared" si="0"/>
        <v>0</v>
      </c>
      <c r="M49" s="462">
        <f t="shared" si="0"/>
        <v>0</v>
      </c>
      <c r="N49" s="400"/>
      <c r="O49" s="11"/>
      <c r="P49" s="478"/>
      <c r="Q49" s="473"/>
    </row>
    <row r="50" spans="2:17" ht="15.6" x14ac:dyDescent="0.3">
      <c r="B50" s="548"/>
      <c r="C50" s="474"/>
      <c r="D50" s="401"/>
      <c r="E50" s="401"/>
      <c r="F50" s="401"/>
      <c r="G50" s="401"/>
      <c r="H50" s="474"/>
      <c r="I50" s="457"/>
      <c r="J50" s="457"/>
      <c r="K50" s="457"/>
      <c r="L50" s="457"/>
      <c r="M50" s="457"/>
      <c r="N50" s="402"/>
      <c r="O50" s="10" t="s">
        <v>23</v>
      </c>
      <c r="P50" s="479"/>
      <c r="Q50" s="474"/>
    </row>
    <row r="51" spans="2:17" ht="15.6" x14ac:dyDescent="0.3">
      <c r="B51" s="548"/>
      <c r="C51" s="474"/>
      <c r="D51" s="401"/>
      <c r="E51" s="401"/>
      <c r="F51" s="401"/>
      <c r="G51" s="401"/>
      <c r="H51" s="474"/>
      <c r="I51" s="457"/>
      <c r="J51" s="457"/>
      <c r="K51" s="457"/>
      <c r="L51" s="457"/>
      <c r="M51" s="457"/>
      <c r="N51" s="400"/>
      <c r="O51" s="11"/>
      <c r="P51" s="479"/>
      <c r="Q51" s="474"/>
    </row>
    <row r="52" spans="2:17" ht="15.6" x14ac:dyDescent="0.3">
      <c r="B52" s="548"/>
      <c r="C52" s="474"/>
      <c r="D52" s="401"/>
      <c r="E52" s="401"/>
      <c r="F52" s="401"/>
      <c r="G52" s="401"/>
      <c r="H52" s="474"/>
      <c r="I52" s="457"/>
      <c r="J52" s="457"/>
      <c r="K52" s="457"/>
      <c r="L52" s="457"/>
      <c r="M52" s="457"/>
      <c r="N52" s="402"/>
      <c r="O52" s="10" t="s">
        <v>23</v>
      </c>
      <c r="P52" s="479"/>
      <c r="Q52" s="474"/>
    </row>
    <row r="53" spans="2:17" ht="15.6" x14ac:dyDescent="0.3">
      <c r="B53" s="548"/>
      <c r="C53" s="474"/>
      <c r="D53" s="401"/>
      <c r="E53" s="401"/>
      <c r="F53" s="401"/>
      <c r="G53" s="401"/>
      <c r="H53" s="474"/>
      <c r="I53" s="457"/>
      <c r="J53" s="457"/>
      <c r="K53" s="457"/>
      <c r="L53" s="457"/>
      <c r="M53" s="457"/>
      <c r="N53" s="400"/>
      <c r="O53" s="11"/>
      <c r="P53" s="479"/>
      <c r="Q53" s="474"/>
    </row>
    <row r="54" spans="2:17" ht="15.6" x14ac:dyDescent="0.3">
      <c r="B54" s="548"/>
      <c r="C54" s="474"/>
      <c r="D54" s="401"/>
      <c r="E54" s="401"/>
      <c r="F54" s="401"/>
      <c r="G54" s="401"/>
      <c r="H54" s="474"/>
      <c r="I54" s="457"/>
      <c r="J54" s="457"/>
      <c r="K54" s="457"/>
      <c r="L54" s="457"/>
      <c r="M54" s="457"/>
      <c r="N54" s="402"/>
      <c r="O54" s="10" t="s">
        <v>23</v>
      </c>
      <c r="P54" s="479"/>
      <c r="Q54" s="474"/>
    </row>
    <row r="55" spans="2:17" ht="15.6" x14ac:dyDescent="0.3">
      <c r="B55" s="548"/>
      <c r="C55" s="474"/>
      <c r="D55" s="401"/>
      <c r="E55" s="401"/>
      <c r="F55" s="401"/>
      <c r="G55" s="401"/>
      <c r="H55" s="474"/>
      <c r="I55" s="457"/>
      <c r="J55" s="457"/>
      <c r="K55" s="457"/>
      <c r="L55" s="457"/>
      <c r="M55" s="457"/>
      <c r="N55" s="400"/>
      <c r="O55" s="11"/>
      <c r="P55" s="479"/>
      <c r="Q55" s="474"/>
    </row>
    <row r="56" spans="2:17" ht="15.6" x14ac:dyDescent="0.3">
      <c r="B56" s="548"/>
      <c r="C56" s="474"/>
      <c r="D56" s="401"/>
      <c r="E56" s="401"/>
      <c r="F56" s="401"/>
      <c r="G56" s="401"/>
      <c r="H56" s="474"/>
      <c r="I56" s="457"/>
      <c r="J56" s="457"/>
      <c r="K56" s="457"/>
      <c r="L56" s="457"/>
      <c r="M56" s="457"/>
      <c r="N56" s="402"/>
      <c r="O56" s="10" t="s">
        <v>23</v>
      </c>
      <c r="P56" s="479"/>
      <c r="Q56" s="474"/>
    </row>
    <row r="57" spans="2:17" ht="15.6" x14ac:dyDescent="0.3">
      <c r="B57" s="548"/>
      <c r="C57" s="474"/>
      <c r="D57" s="401"/>
      <c r="E57" s="401"/>
      <c r="F57" s="401"/>
      <c r="G57" s="401"/>
      <c r="H57" s="474"/>
      <c r="I57" s="457"/>
      <c r="J57" s="457"/>
      <c r="K57" s="457"/>
      <c r="L57" s="457"/>
      <c r="M57" s="457"/>
      <c r="N57" s="400"/>
      <c r="O57" s="11"/>
      <c r="P57" s="479"/>
      <c r="Q57" s="474"/>
    </row>
    <row r="58" spans="2:17" ht="15.6" x14ac:dyDescent="0.3">
      <c r="B58" s="548"/>
      <c r="C58" s="474"/>
      <c r="D58" s="401"/>
      <c r="E58" s="401"/>
      <c r="F58" s="401"/>
      <c r="G58" s="401"/>
      <c r="H58" s="474"/>
      <c r="I58" s="457"/>
      <c r="J58" s="457"/>
      <c r="K58" s="457"/>
      <c r="L58" s="457"/>
      <c r="M58" s="457"/>
      <c r="N58" s="402"/>
      <c r="O58" s="10" t="s">
        <v>23</v>
      </c>
      <c r="P58" s="479"/>
      <c r="Q58" s="474"/>
    </row>
    <row r="59" spans="2:17" ht="15.6" x14ac:dyDescent="0.3">
      <c r="B59" s="548"/>
      <c r="C59" s="474"/>
      <c r="D59" s="401"/>
      <c r="E59" s="401"/>
      <c r="F59" s="401"/>
      <c r="G59" s="401"/>
      <c r="H59" s="474"/>
      <c r="I59" s="457"/>
      <c r="J59" s="457"/>
      <c r="K59" s="457"/>
      <c r="L59" s="457"/>
      <c r="M59" s="457"/>
      <c r="N59" s="400"/>
      <c r="O59" s="11"/>
      <c r="P59" s="479"/>
      <c r="Q59" s="474"/>
    </row>
    <row r="60" spans="2:17" ht="15.6" x14ac:dyDescent="0.3">
      <c r="B60" s="548"/>
      <c r="C60" s="474"/>
      <c r="D60" s="401"/>
      <c r="E60" s="401"/>
      <c r="F60" s="401"/>
      <c r="G60" s="401"/>
      <c r="H60" s="474"/>
      <c r="I60" s="457"/>
      <c r="J60" s="457"/>
      <c r="K60" s="457"/>
      <c r="L60" s="457"/>
      <c r="M60" s="457"/>
      <c r="N60" s="402"/>
      <c r="O60" s="10" t="s">
        <v>23</v>
      </c>
      <c r="P60" s="479"/>
      <c r="Q60" s="474"/>
    </row>
    <row r="61" spans="2:17" ht="15.6" x14ac:dyDescent="0.3">
      <c r="B61" s="548"/>
      <c r="C61" s="474"/>
      <c r="D61" s="401"/>
      <c r="E61" s="401"/>
      <c r="F61" s="401"/>
      <c r="G61" s="401"/>
      <c r="H61" s="474"/>
      <c r="I61" s="457"/>
      <c r="J61" s="457"/>
      <c r="K61" s="457"/>
      <c r="L61" s="457"/>
      <c r="M61" s="457"/>
      <c r="N61" s="400"/>
      <c r="O61" s="11"/>
      <c r="P61" s="479"/>
      <c r="Q61" s="474"/>
    </row>
    <row r="62" spans="2:17" ht="15.6" x14ac:dyDescent="0.3">
      <c r="B62" s="548"/>
      <c r="C62" s="474"/>
      <c r="D62" s="401"/>
      <c r="E62" s="401"/>
      <c r="F62" s="401"/>
      <c r="G62" s="401"/>
      <c r="H62" s="474"/>
      <c r="I62" s="457"/>
      <c r="J62" s="457"/>
      <c r="K62" s="457"/>
      <c r="L62" s="457"/>
      <c r="M62" s="457"/>
      <c r="N62" s="402"/>
      <c r="O62" s="10" t="s">
        <v>23</v>
      </c>
      <c r="P62" s="479"/>
      <c r="Q62" s="474"/>
    </row>
    <row r="63" spans="2:17" ht="15.6" x14ac:dyDescent="0.3">
      <c r="B63" s="548"/>
      <c r="C63" s="474"/>
      <c r="D63" s="401"/>
      <c r="E63" s="401"/>
      <c r="F63" s="401"/>
      <c r="G63" s="401"/>
      <c r="H63" s="474"/>
      <c r="I63" s="457"/>
      <c r="J63" s="457"/>
      <c r="K63" s="457"/>
      <c r="L63" s="457"/>
      <c r="M63" s="457"/>
      <c r="N63" s="400"/>
      <c r="O63" s="11"/>
      <c r="P63" s="479"/>
      <c r="Q63" s="474"/>
    </row>
    <row r="64" spans="2:17" ht="15.6" x14ac:dyDescent="0.3">
      <c r="B64" s="549"/>
      <c r="C64" s="475"/>
      <c r="D64" s="402"/>
      <c r="E64" s="402"/>
      <c r="F64" s="402"/>
      <c r="G64" s="402"/>
      <c r="H64" s="475"/>
      <c r="I64" s="458"/>
      <c r="J64" s="458"/>
      <c r="K64" s="458"/>
      <c r="L64" s="458"/>
      <c r="M64" s="458"/>
      <c r="N64" s="402"/>
      <c r="O64" s="10" t="s">
        <v>23</v>
      </c>
      <c r="P64" s="574"/>
      <c r="Q64" s="475"/>
    </row>
    <row r="65" spans="2:17" ht="15.6" x14ac:dyDescent="0.3">
      <c r="B65" s="400" t="s">
        <v>419</v>
      </c>
      <c r="C65" s="502"/>
      <c r="D65" s="400"/>
      <c r="E65" s="473"/>
      <c r="F65" s="520"/>
      <c r="G65" s="400" t="s">
        <v>260</v>
      </c>
      <c r="H65" s="502"/>
      <c r="I65" s="470">
        <f>SUM(J65:M70)</f>
        <v>0</v>
      </c>
      <c r="J65" s="470">
        <v>0</v>
      </c>
      <c r="K65" s="470">
        <v>0</v>
      </c>
      <c r="L65" s="470">
        <v>0</v>
      </c>
      <c r="M65" s="470">
        <v>0</v>
      </c>
      <c r="N65" s="26"/>
      <c r="O65" s="37"/>
      <c r="P65" s="473"/>
      <c r="Q65" s="473"/>
    </row>
    <row r="66" spans="2:17" ht="15.6" x14ac:dyDescent="0.3">
      <c r="B66" s="401"/>
      <c r="C66" s="503"/>
      <c r="D66" s="401"/>
      <c r="E66" s="474"/>
      <c r="F66" s="521"/>
      <c r="G66" s="401"/>
      <c r="H66" s="503"/>
      <c r="I66" s="471"/>
      <c r="J66" s="471"/>
      <c r="K66" s="471"/>
      <c r="L66" s="471"/>
      <c r="M66" s="471"/>
      <c r="N66" s="26"/>
      <c r="O66" s="37"/>
      <c r="P66" s="474"/>
      <c r="Q66" s="474"/>
    </row>
    <row r="67" spans="2:17" ht="15.6" x14ac:dyDescent="0.3">
      <c r="B67" s="401"/>
      <c r="C67" s="503"/>
      <c r="D67" s="401"/>
      <c r="E67" s="474"/>
      <c r="F67" s="521"/>
      <c r="G67" s="401"/>
      <c r="H67" s="503"/>
      <c r="I67" s="471"/>
      <c r="J67" s="471"/>
      <c r="K67" s="471"/>
      <c r="L67" s="471"/>
      <c r="M67" s="471"/>
      <c r="N67" s="26"/>
      <c r="O67" s="37"/>
      <c r="P67" s="474"/>
      <c r="Q67" s="474"/>
    </row>
    <row r="68" spans="2:17" ht="15.6" x14ac:dyDescent="0.3">
      <c r="B68" s="401"/>
      <c r="C68" s="503"/>
      <c r="D68" s="401"/>
      <c r="E68" s="474"/>
      <c r="F68" s="521"/>
      <c r="G68" s="401"/>
      <c r="H68" s="503"/>
      <c r="I68" s="471"/>
      <c r="J68" s="471"/>
      <c r="K68" s="471"/>
      <c r="L68" s="471"/>
      <c r="M68" s="471"/>
      <c r="N68" s="26"/>
      <c r="O68" s="37"/>
      <c r="P68" s="474"/>
      <c r="Q68" s="474"/>
    </row>
    <row r="69" spans="2:17" ht="15.6" x14ac:dyDescent="0.3">
      <c r="B69" s="401"/>
      <c r="C69" s="503"/>
      <c r="D69" s="401"/>
      <c r="E69" s="474"/>
      <c r="F69" s="521"/>
      <c r="G69" s="401"/>
      <c r="H69" s="503"/>
      <c r="I69" s="471"/>
      <c r="J69" s="471"/>
      <c r="K69" s="471"/>
      <c r="L69" s="471"/>
      <c r="M69" s="471"/>
      <c r="N69" s="26"/>
      <c r="O69" s="37"/>
      <c r="P69" s="474"/>
      <c r="Q69" s="474"/>
    </row>
    <row r="70" spans="2:17" ht="15.6" x14ac:dyDescent="0.3">
      <c r="B70" s="401"/>
      <c r="C70" s="503"/>
      <c r="D70" s="401"/>
      <c r="E70" s="474"/>
      <c r="F70" s="521"/>
      <c r="G70" s="401"/>
      <c r="H70" s="503"/>
      <c r="I70" s="471"/>
      <c r="J70" s="471"/>
      <c r="K70" s="471"/>
      <c r="L70" s="471"/>
      <c r="M70" s="471"/>
      <c r="N70" s="26"/>
      <c r="O70" s="24"/>
      <c r="P70" s="475"/>
      <c r="Q70" s="475"/>
    </row>
    <row r="71" spans="2:17" ht="15.6" x14ac:dyDescent="0.3">
      <c r="B71" s="400" t="s">
        <v>420</v>
      </c>
      <c r="C71" s="502"/>
      <c r="D71" s="400"/>
      <c r="E71" s="473"/>
      <c r="F71" s="520"/>
      <c r="G71" s="400" t="s">
        <v>260</v>
      </c>
      <c r="H71" s="502"/>
      <c r="I71" s="470">
        <f>SUM(J71:M76)</f>
        <v>0</v>
      </c>
      <c r="J71" s="470">
        <v>0</v>
      </c>
      <c r="K71" s="470">
        <v>0</v>
      </c>
      <c r="L71" s="470">
        <v>0</v>
      </c>
      <c r="M71" s="470">
        <v>0</v>
      </c>
      <c r="N71" s="26"/>
      <c r="O71" s="37"/>
      <c r="P71" s="473"/>
      <c r="Q71" s="473"/>
    </row>
    <row r="72" spans="2:17" ht="15.6" x14ac:dyDescent="0.3">
      <c r="B72" s="401"/>
      <c r="C72" s="503"/>
      <c r="D72" s="401"/>
      <c r="E72" s="474"/>
      <c r="F72" s="521"/>
      <c r="G72" s="401"/>
      <c r="H72" s="503"/>
      <c r="I72" s="471"/>
      <c r="J72" s="471"/>
      <c r="K72" s="471"/>
      <c r="L72" s="471"/>
      <c r="M72" s="471"/>
      <c r="N72" s="26"/>
      <c r="O72" s="37"/>
      <c r="P72" s="474"/>
      <c r="Q72" s="474"/>
    </row>
    <row r="73" spans="2:17" ht="15.6" x14ac:dyDescent="0.3">
      <c r="B73" s="401"/>
      <c r="C73" s="503"/>
      <c r="D73" s="401"/>
      <c r="E73" s="474"/>
      <c r="F73" s="521"/>
      <c r="G73" s="401"/>
      <c r="H73" s="503"/>
      <c r="I73" s="471"/>
      <c r="J73" s="471"/>
      <c r="K73" s="471"/>
      <c r="L73" s="471"/>
      <c r="M73" s="471"/>
      <c r="N73" s="26"/>
      <c r="O73" s="24"/>
      <c r="P73" s="474"/>
      <c r="Q73" s="474"/>
    </row>
    <row r="74" spans="2:17" ht="15.6" x14ac:dyDescent="0.3">
      <c r="B74" s="401"/>
      <c r="C74" s="503"/>
      <c r="D74" s="401"/>
      <c r="E74" s="474"/>
      <c r="F74" s="521"/>
      <c r="G74" s="401"/>
      <c r="H74" s="503"/>
      <c r="I74" s="471"/>
      <c r="J74" s="471"/>
      <c r="K74" s="471"/>
      <c r="L74" s="471"/>
      <c r="M74" s="471"/>
      <c r="N74" s="26"/>
      <c r="O74" s="37"/>
      <c r="P74" s="474"/>
      <c r="Q74" s="474"/>
    </row>
    <row r="75" spans="2:17" ht="15.6" x14ac:dyDescent="0.3">
      <c r="B75" s="401"/>
      <c r="C75" s="503"/>
      <c r="D75" s="401"/>
      <c r="E75" s="474"/>
      <c r="F75" s="521"/>
      <c r="G75" s="401"/>
      <c r="H75" s="503"/>
      <c r="I75" s="471"/>
      <c r="J75" s="471"/>
      <c r="K75" s="471"/>
      <c r="L75" s="471"/>
      <c r="M75" s="471"/>
      <c r="N75" s="26"/>
      <c r="O75" s="37"/>
      <c r="P75" s="474"/>
      <c r="Q75" s="474"/>
    </row>
    <row r="76" spans="2:17" ht="15.6" x14ac:dyDescent="0.3">
      <c r="B76" s="401"/>
      <c r="C76" s="503"/>
      <c r="D76" s="401"/>
      <c r="E76" s="474"/>
      <c r="F76" s="521"/>
      <c r="G76" s="401"/>
      <c r="H76" s="503"/>
      <c r="I76" s="471"/>
      <c r="J76" s="471"/>
      <c r="K76" s="471"/>
      <c r="L76" s="471"/>
      <c r="M76" s="471"/>
      <c r="N76" s="26"/>
      <c r="O76" s="24"/>
      <c r="P76" s="474"/>
      <c r="Q76" s="474"/>
    </row>
    <row r="77" spans="2:17" ht="15.6" x14ac:dyDescent="0.3">
      <c r="B77" s="400" t="s">
        <v>421</v>
      </c>
      <c r="C77" s="502"/>
      <c r="D77" s="400"/>
      <c r="E77" s="473"/>
      <c r="F77" s="520"/>
      <c r="G77" s="400" t="s">
        <v>260</v>
      </c>
      <c r="H77" s="502"/>
      <c r="I77" s="470">
        <f>SUM(J77:M82)</f>
        <v>0</v>
      </c>
      <c r="J77" s="470">
        <v>0</v>
      </c>
      <c r="K77" s="470">
        <v>0</v>
      </c>
      <c r="L77" s="470">
        <v>0</v>
      </c>
      <c r="M77" s="470">
        <v>0</v>
      </c>
      <c r="N77" s="26"/>
      <c r="O77" s="37"/>
      <c r="P77" s="473"/>
      <c r="Q77" s="473"/>
    </row>
    <row r="78" spans="2:17" ht="15.6" x14ac:dyDescent="0.3">
      <c r="B78" s="401"/>
      <c r="C78" s="503"/>
      <c r="D78" s="401"/>
      <c r="E78" s="474"/>
      <c r="F78" s="521"/>
      <c r="G78" s="401"/>
      <c r="H78" s="503"/>
      <c r="I78" s="471"/>
      <c r="J78" s="471"/>
      <c r="K78" s="471"/>
      <c r="L78" s="471"/>
      <c r="M78" s="471"/>
      <c r="N78" s="26"/>
      <c r="O78" s="37"/>
      <c r="P78" s="474"/>
      <c r="Q78" s="474"/>
    </row>
    <row r="79" spans="2:17" ht="15.6" x14ac:dyDescent="0.3">
      <c r="B79" s="401"/>
      <c r="C79" s="503"/>
      <c r="D79" s="401"/>
      <c r="E79" s="474"/>
      <c r="F79" s="521"/>
      <c r="G79" s="401"/>
      <c r="H79" s="503"/>
      <c r="I79" s="471"/>
      <c r="J79" s="471"/>
      <c r="K79" s="471"/>
      <c r="L79" s="471"/>
      <c r="M79" s="471"/>
      <c r="N79" s="26"/>
      <c r="O79" s="24"/>
      <c r="P79" s="474"/>
      <c r="Q79" s="474"/>
    </row>
    <row r="80" spans="2:17" ht="15.6" x14ac:dyDescent="0.3">
      <c r="B80" s="401"/>
      <c r="C80" s="503"/>
      <c r="D80" s="401"/>
      <c r="E80" s="474"/>
      <c r="F80" s="521"/>
      <c r="G80" s="401"/>
      <c r="H80" s="503"/>
      <c r="I80" s="471"/>
      <c r="J80" s="471"/>
      <c r="K80" s="471"/>
      <c r="L80" s="471"/>
      <c r="M80" s="471"/>
      <c r="N80" s="26"/>
      <c r="O80" s="37"/>
      <c r="P80" s="474"/>
      <c r="Q80" s="474"/>
    </row>
    <row r="81" spans="2:17" ht="15.6" x14ac:dyDescent="0.3">
      <c r="B81" s="401"/>
      <c r="C81" s="503"/>
      <c r="D81" s="401"/>
      <c r="E81" s="474"/>
      <c r="F81" s="521"/>
      <c r="G81" s="401"/>
      <c r="H81" s="503"/>
      <c r="I81" s="471"/>
      <c r="J81" s="471"/>
      <c r="K81" s="471"/>
      <c r="L81" s="471"/>
      <c r="M81" s="471"/>
      <c r="N81" s="26"/>
      <c r="O81" s="37"/>
      <c r="P81" s="474"/>
      <c r="Q81" s="474"/>
    </row>
    <row r="82" spans="2:17" ht="15.6" x14ac:dyDescent="0.3">
      <c r="B82" s="401"/>
      <c r="C82" s="503"/>
      <c r="D82" s="401"/>
      <c r="E82" s="474"/>
      <c r="F82" s="521"/>
      <c r="G82" s="401"/>
      <c r="H82" s="503"/>
      <c r="I82" s="471"/>
      <c r="J82" s="471"/>
      <c r="K82" s="471"/>
      <c r="L82" s="471"/>
      <c r="M82" s="471"/>
      <c r="N82" s="26"/>
      <c r="O82" s="24"/>
      <c r="P82" s="475"/>
      <c r="Q82" s="475"/>
    </row>
    <row r="83" spans="2:17" ht="15.6" x14ac:dyDescent="0.3">
      <c r="B83" s="547" t="s">
        <v>422</v>
      </c>
      <c r="C83" s="502"/>
      <c r="D83" s="400"/>
      <c r="E83" s="400"/>
      <c r="F83" s="502"/>
      <c r="G83" s="400" t="s">
        <v>260</v>
      </c>
      <c r="H83" s="502"/>
      <c r="I83" s="462">
        <f>SUM(I89:I101)</f>
        <v>0</v>
      </c>
      <c r="J83" s="462">
        <f t="shared" ref="J83:M83" si="1">SUM(J89:J101)</f>
        <v>0</v>
      </c>
      <c r="K83" s="462">
        <f t="shared" si="1"/>
        <v>0</v>
      </c>
      <c r="L83" s="462">
        <f t="shared" si="1"/>
        <v>0</v>
      </c>
      <c r="M83" s="462">
        <f t="shared" si="1"/>
        <v>0</v>
      </c>
      <c r="N83" s="400"/>
      <c r="O83" s="37"/>
      <c r="P83" s="729"/>
      <c r="Q83" s="473"/>
    </row>
    <row r="84" spans="2:17" ht="15.6" x14ac:dyDescent="0.3">
      <c r="B84" s="548"/>
      <c r="C84" s="503"/>
      <c r="D84" s="401"/>
      <c r="E84" s="401"/>
      <c r="F84" s="503"/>
      <c r="G84" s="401"/>
      <c r="H84" s="503"/>
      <c r="I84" s="457"/>
      <c r="J84" s="457"/>
      <c r="K84" s="457"/>
      <c r="L84" s="457"/>
      <c r="M84" s="457"/>
      <c r="N84" s="402"/>
      <c r="O84" s="10" t="s">
        <v>23</v>
      </c>
      <c r="P84" s="730"/>
      <c r="Q84" s="474"/>
    </row>
    <row r="85" spans="2:17" ht="15.6" x14ac:dyDescent="0.3">
      <c r="B85" s="548"/>
      <c r="C85" s="503"/>
      <c r="D85" s="401"/>
      <c r="E85" s="401"/>
      <c r="F85" s="503"/>
      <c r="G85" s="401"/>
      <c r="H85" s="503"/>
      <c r="I85" s="457"/>
      <c r="J85" s="457"/>
      <c r="K85" s="457"/>
      <c r="L85" s="457"/>
      <c r="M85" s="457"/>
      <c r="N85" s="400"/>
      <c r="O85" s="42"/>
      <c r="P85" s="730"/>
      <c r="Q85" s="474"/>
    </row>
    <row r="86" spans="2:17" ht="15.6" x14ac:dyDescent="0.3">
      <c r="B86" s="548"/>
      <c r="C86" s="503"/>
      <c r="D86" s="401"/>
      <c r="E86" s="401"/>
      <c r="F86" s="503"/>
      <c r="G86" s="401"/>
      <c r="H86" s="503"/>
      <c r="I86" s="457"/>
      <c r="J86" s="457"/>
      <c r="K86" s="457"/>
      <c r="L86" s="457"/>
      <c r="M86" s="457"/>
      <c r="N86" s="402"/>
      <c r="O86" s="10" t="s">
        <v>23</v>
      </c>
      <c r="P86" s="730"/>
      <c r="Q86" s="474"/>
    </row>
    <row r="87" spans="2:17" ht="15.6" x14ac:dyDescent="0.3">
      <c r="B87" s="548"/>
      <c r="C87" s="503"/>
      <c r="D87" s="401"/>
      <c r="E87" s="401"/>
      <c r="F87" s="503"/>
      <c r="G87" s="401"/>
      <c r="H87" s="503"/>
      <c r="I87" s="457"/>
      <c r="J87" s="457"/>
      <c r="K87" s="457"/>
      <c r="L87" s="457"/>
      <c r="M87" s="457"/>
      <c r="N87" s="400"/>
      <c r="O87" s="42"/>
      <c r="P87" s="730"/>
      <c r="Q87" s="474"/>
    </row>
    <row r="88" spans="2:17" ht="15.6" x14ac:dyDescent="0.3">
      <c r="B88" s="549"/>
      <c r="C88" s="555"/>
      <c r="D88" s="402"/>
      <c r="E88" s="402"/>
      <c r="F88" s="555"/>
      <c r="G88" s="402"/>
      <c r="H88" s="555"/>
      <c r="I88" s="458"/>
      <c r="J88" s="458"/>
      <c r="K88" s="458"/>
      <c r="L88" s="458"/>
      <c r="M88" s="458"/>
      <c r="N88" s="402"/>
      <c r="O88" s="10" t="s">
        <v>23</v>
      </c>
      <c r="P88" s="731"/>
      <c r="Q88" s="475"/>
    </row>
    <row r="89" spans="2:17" ht="15.6" x14ac:dyDescent="0.3">
      <c r="B89" s="400" t="s">
        <v>423</v>
      </c>
      <c r="C89" s="502"/>
      <c r="D89" s="400"/>
      <c r="E89" s="473"/>
      <c r="F89" s="502"/>
      <c r="G89" s="400" t="s">
        <v>260</v>
      </c>
      <c r="H89" s="502"/>
      <c r="I89" s="462">
        <f>SUM(J89:M94)</f>
        <v>0</v>
      </c>
      <c r="J89" s="462">
        <v>0</v>
      </c>
      <c r="K89" s="462">
        <v>0</v>
      </c>
      <c r="L89" s="462">
        <v>0</v>
      </c>
      <c r="M89" s="462">
        <v>0</v>
      </c>
      <c r="N89" s="29"/>
      <c r="O89" s="41"/>
      <c r="P89" s="473"/>
      <c r="Q89" s="473"/>
    </row>
    <row r="90" spans="2:17" ht="15.6" x14ac:dyDescent="0.3">
      <c r="B90" s="401"/>
      <c r="C90" s="503"/>
      <c r="D90" s="401"/>
      <c r="E90" s="474"/>
      <c r="F90" s="503"/>
      <c r="G90" s="401"/>
      <c r="H90" s="503"/>
      <c r="I90" s="457"/>
      <c r="J90" s="457"/>
      <c r="K90" s="457"/>
      <c r="L90" s="457"/>
      <c r="M90" s="457"/>
      <c r="N90" s="26"/>
      <c r="O90" s="37"/>
      <c r="P90" s="474"/>
      <c r="Q90" s="474"/>
    </row>
    <row r="91" spans="2:17" ht="15.6" x14ac:dyDescent="0.3">
      <c r="B91" s="401"/>
      <c r="C91" s="503"/>
      <c r="D91" s="401"/>
      <c r="E91" s="474"/>
      <c r="F91" s="503"/>
      <c r="G91" s="401"/>
      <c r="H91" s="503"/>
      <c r="I91" s="457"/>
      <c r="J91" s="457"/>
      <c r="K91" s="457"/>
      <c r="L91" s="457"/>
      <c r="M91" s="457"/>
      <c r="N91" s="26"/>
      <c r="O91" s="37"/>
      <c r="P91" s="474"/>
      <c r="Q91" s="474"/>
    </row>
    <row r="92" spans="2:17" ht="15.6" x14ac:dyDescent="0.3">
      <c r="B92" s="401"/>
      <c r="C92" s="503"/>
      <c r="D92" s="401"/>
      <c r="E92" s="474"/>
      <c r="F92" s="503"/>
      <c r="G92" s="401"/>
      <c r="H92" s="503"/>
      <c r="I92" s="457"/>
      <c r="J92" s="457"/>
      <c r="K92" s="457"/>
      <c r="L92" s="457"/>
      <c r="M92" s="457"/>
      <c r="N92" s="26"/>
      <c r="O92" s="37"/>
      <c r="P92" s="474"/>
      <c r="Q92" s="474"/>
    </row>
    <row r="93" spans="2:17" ht="15.6" x14ac:dyDescent="0.3">
      <c r="B93" s="401"/>
      <c r="C93" s="503"/>
      <c r="D93" s="401"/>
      <c r="E93" s="474"/>
      <c r="F93" s="503"/>
      <c r="G93" s="401"/>
      <c r="H93" s="503"/>
      <c r="I93" s="457"/>
      <c r="J93" s="457"/>
      <c r="K93" s="457"/>
      <c r="L93" s="457"/>
      <c r="M93" s="457"/>
      <c r="N93" s="23"/>
      <c r="O93" s="41"/>
      <c r="P93" s="474"/>
      <c r="Q93" s="474"/>
    </row>
    <row r="94" spans="2:17" ht="15.6" x14ac:dyDescent="0.3">
      <c r="B94" s="402"/>
      <c r="C94" s="555"/>
      <c r="D94" s="402"/>
      <c r="E94" s="475"/>
      <c r="F94" s="555"/>
      <c r="G94" s="402"/>
      <c r="H94" s="555"/>
      <c r="I94" s="458"/>
      <c r="J94" s="458"/>
      <c r="K94" s="458"/>
      <c r="L94" s="458"/>
      <c r="M94" s="458"/>
      <c r="N94" s="31"/>
      <c r="O94" s="10"/>
      <c r="P94" s="573"/>
      <c r="Q94" s="475"/>
    </row>
    <row r="95" spans="2:17" ht="15.6" x14ac:dyDescent="0.3">
      <c r="B95" s="400" t="s">
        <v>424</v>
      </c>
      <c r="C95" s="502"/>
      <c r="D95" s="400"/>
      <c r="E95" s="473"/>
      <c r="F95" s="520"/>
      <c r="G95" s="400" t="s">
        <v>260</v>
      </c>
      <c r="H95" s="502"/>
      <c r="I95" s="470">
        <f>SUM(J95:M101)</f>
        <v>0</v>
      </c>
      <c r="J95" s="470">
        <v>0</v>
      </c>
      <c r="K95" s="470">
        <v>0</v>
      </c>
      <c r="L95" s="470">
        <v>0</v>
      </c>
      <c r="M95" s="470">
        <v>0</v>
      </c>
      <c r="N95" s="26"/>
      <c r="O95" s="37"/>
      <c r="P95" s="473"/>
      <c r="Q95" s="473"/>
    </row>
    <row r="96" spans="2:17" ht="15.6" x14ac:dyDescent="0.3">
      <c r="B96" s="401"/>
      <c r="C96" s="503"/>
      <c r="D96" s="401"/>
      <c r="E96" s="474"/>
      <c r="F96" s="521"/>
      <c r="G96" s="401"/>
      <c r="H96" s="503"/>
      <c r="I96" s="471"/>
      <c r="J96" s="471"/>
      <c r="K96" s="471"/>
      <c r="L96" s="471"/>
      <c r="M96" s="471"/>
      <c r="N96" s="26"/>
      <c r="O96" s="37"/>
      <c r="P96" s="474"/>
      <c r="Q96" s="474"/>
    </row>
    <row r="97" spans="2:17" ht="15.6" x14ac:dyDescent="0.3">
      <c r="B97" s="401"/>
      <c r="C97" s="503"/>
      <c r="D97" s="401"/>
      <c r="E97" s="474"/>
      <c r="F97" s="521"/>
      <c r="G97" s="401"/>
      <c r="H97" s="503"/>
      <c r="I97" s="471"/>
      <c r="J97" s="471"/>
      <c r="K97" s="471"/>
      <c r="L97" s="471"/>
      <c r="M97" s="471"/>
      <c r="N97" s="26"/>
      <c r="O97" s="24"/>
      <c r="P97" s="474"/>
      <c r="Q97" s="474"/>
    </row>
    <row r="98" spans="2:17" ht="15.6" x14ac:dyDescent="0.3">
      <c r="B98" s="401"/>
      <c r="C98" s="503"/>
      <c r="D98" s="401"/>
      <c r="E98" s="474"/>
      <c r="F98" s="521"/>
      <c r="G98" s="401"/>
      <c r="H98" s="503"/>
      <c r="I98" s="471"/>
      <c r="J98" s="471"/>
      <c r="K98" s="471"/>
      <c r="L98" s="471"/>
      <c r="M98" s="471"/>
      <c r="N98" s="26"/>
      <c r="O98" s="37"/>
      <c r="P98" s="474"/>
      <c r="Q98" s="474"/>
    </row>
    <row r="99" spans="2:17" ht="15.6" x14ac:dyDescent="0.3">
      <c r="B99" s="401"/>
      <c r="C99" s="503"/>
      <c r="D99" s="401"/>
      <c r="E99" s="474"/>
      <c r="F99" s="521"/>
      <c r="G99" s="401"/>
      <c r="H99" s="503"/>
      <c r="I99" s="471"/>
      <c r="J99" s="471"/>
      <c r="K99" s="471"/>
      <c r="L99" s="471"/>
      <c r="M99" s="471"/>
      <c r="N99" s="26"/>
      <c r="O99" s="37"/>
      <c r="P99" s="474"/>
      <c r="Q99" s="474"/>
    </row>
    <row r="100" spans="2:17" ht="15.6" x14ac:dyDescent="0.3">
      <c r="B100" s="401"/>
      <c r="C100" s="503"/>
      <c r="D100" s="401"/>
      <c r="E100" s="474"/>
      <c r="F100" s="521"/>
      <c r="G100" s="401"/>
      <c r="H100" s="503"/>
      <c r="I100" s="471"/>
      <c r="J100" s="471"/>
      <c r="K100" s="471"/>
      <c r="L100" s="471"/>
      <c r="M100" s="471"/>
      <c r="N100" s="29"/>
      <c r="O100" s="37"/>
      <c r="P100" s="474"/>
      <c r="Q100" s="474"/>
    </row>
    <row r="101" spans="2:17" ht="15.6" x14ac:dyDescent="0.3">
      <c r="B101" s="401"/>
      <c r="C101" s="503"/>
      <c r="D101" s="401"/>
      <c r="E101" s="474"/>
      <c r="F101" s="521"/>
      <c r="G101" s="401"/>
      <c r="H101" s="503"/>
      <c r="I101" s="471"/>
      <c r="J101" s="471"/>
      <c r="K101" s="471"/>
      <c r="L101" s="471"/>
      <c r="M101" s="471"/>
      <c r="N101" s="26"/>
      <c r="O101" s="24"/>
      <c r="P101" s="475"/>
      <c r="Q101" s="475"/>
    </row>
    <row r="102" spans="2:17" ht="15.6" x14ac:dyDescent="0.3">
      <c r="B102" s="578" t="s">
        <v>105</v>
      </c>
      <c r="C102" s="578"/>
      <c r="D102" s="578"/>
      <c r="E102" s="578"/>
      <c r="F102" s="578"/>
      <c r="G102" s="578"/>
      <c r="H102" s="578"/>
      <c r="I102" s="45">
        <f>I49+I83</f>
        <v>0</v>
      </c>
      <c r="J102" s="45">
        <f t="shared" ref="J102:M102" si="2">J49+J83</f>
        <v>0</v>
      </c>
      <c r="K102" s="45">
        <f t="shared" si="2"/>
        <v>0</v>
      </c>
      <c r="L102" s="45">
        <f t="shared" si="2"/>
        <v>0</v>
      </c>
      <c r="M102" s="45">
        <f t="shared" si="2"/>
        <v>0</v>
      </c>
      <c r="N102" s="579"/>
      <c r="O102" s="579"/>
      <c r="P102" s="579"/>
      <c r="Q102" s="579"/>
    </row>
    <row r="104" spans="2:17" ht="15.6" x14ac:dyDescent="0.3">
      <c r="B104" s="513" t="s">
        <v>106</v>
      </c>
      <c r="C104" s="513"/>
      <c r="D104" s="513"/>
      <c r="E104" s="513"/>
    </row>
    <row r="105" spans="2:17" ht="35.4" customHeight="1" x14ac:dyDescent="0.3">
      <c r="B105" s="9" t="s">
        <v>3</v>
      </c>
      <c r="C105" s="413" t="s">
        <v>107</v>
      </c>
      <c r="D105" s="413"/>
      <c r="E105" s="413"/>
      <c r="F105" s="447" t="s">
        <v>108</v>
      </c>
      <c r="G105" s="447"/>
      <c r="H105" s="447"/>
      <c r="I105" s="447"/>
      <c r="J105" s="413" t="s">
        <v>109</v>
      </c>
      <c r="K105" s="447"/>
      <c r="L105" s="447"/>
      <c r="M105" s="447"/>
    </row>
    <row r="106" spans="2:17" ht="15.6" x14ac:dyDescent="0.3">
      <c r="B106" s="4">
        <v>1</v>
      </c>
      <c r="C106" s="483">
        <v>2</v>
      </c>
      <c r="D106" s="483"/>
      <c r="E106" s="483"/>
      <c r="F106" s="483">
        <v>3</v>
      </c>
      <c r="G106" s="483"/>
      <c r="H106" s="483"/>
      <c r="I106" s="483"/>
      <c r="J106" s="483">
        <v>4</v>
      </c>
      <c r="K106" s="483"/>
      <c r="L106" s="483"/>
      <c r="M106" s="483"/>
    </row>
    <row r="107" spans="2:17" ht="33" customHeight="1" x14ac:dyDescent="0.3">
      <c r="B107" s="8"/>
      <c r="C107" s="805" t="s">
        <v>302</v>
      </c>
      <c r="D107" s="805"/>
      <c r="E107" s="805"/>
      <c r="F107" s="550"/>
      <c r="G107" s="550"/>
      <c r="H107" s="550"/>
      <c r="I107" s="550"/>
      <c r="J107" s="550"/>
      <c r="K107" s="550"/>
      <c r="L107" s="550"/>
      <c r="M107" s="550"/>
    </row>
    <row r="109" spans="2:17" ht="15.6" x14ac:dyDescent="0.3">
      <c r="B109" s="513" t="s">
        <v>110</v>
      </c>
      <c r="C109" s="513"/>
      <c r="D109" s="513"/>
      <c r="E109" s="513"/>
      <c r="F109" s="513"/>
    </row>
    <row r="110" spans="2:17" ht="33.6" customHeight="1" x14ac:dyDescent="0.3">
      <c r="B110" s="9" t="s">
        <v>3</v>
      </c>
      <c r="C110" s="447" t="s">
        <v>111</v>
      </c>
      <c r="D110" s="447"/>
      <c r="E110" s="447"/>
      <c r="F110" s="447" t="s">
        <v>108</v>
      </c>
      <c r="G110" s="447"/>
      <c r="H110" s="447"/>
      <c r="I110" s="447"/>
      <c r="J110" s="413" t="s">
        <v>112</v>
      </c>
      <c r="K110" s="447"/>
      <c r="L110" s="447"/>
      <c r="M110" s="447"/>
    </row>
    <row r="111" spans="2:17" ht="15.6" x14ac:dyDescent="0.3">
      <c r="B111" s="4">
        <v>1</v>
      </c>
      <c r="C111" s="483">
        <v>2</v>
      </c>
      <c r="D111" s="483"/>
      <c r="E111" s="483"/>
      <c r="F111" s="483">
        <v>3</v>
      </c>
      <c r="G111" s="483"/>
      <c r="H111" s="483"/>
      <c r="I111" s="483"/>
      <c r="J111" s="483">
        <v>4</v>
      </c>
      <c r="K111" s="483"/>
      <c r="L111" s="483"/>
      <c r="M111" s="483"/>
    </row>
    <row r="112" spans="2:17" ht="48" customHeight="1" x14ac:dyDescent="0.3">
      <c r="B112" s="8"/>
      <c r="C112" s="805" t="s">
        <v>303</v>
      </c>
      <c r="D112" s="805"/>
      <c r="E112" s="805"/>
      <c r="F112" s="550"/>
      <c r="G112" s="550"/>
      <c r="H112" s="550"/>
      <c r="I112" s="550"/>
      <c r="J112" s="550"/>
      <c r="K112" s="550"/>
      <c r="L112" s="550"/>
      <c r="M112" s="550"/>
    </row>
    <row r="114" spans="2:13" ht="15.6" x14ac:dyDescent="0.3">
      <c r="B114" s="513" t="s">
        <v>113</v>
      </c>
      <c r="C114" s="513"/>
      <c r="D114" s="513"/>
    </row>
    <row r="115" spans="2:13" ht="38.4" customHeight="1" x14ac:dyDescent="0.3">
      <c r="B115" s="9" t="s">
        <v>3</v>
      </c>
      <c r="C115" s="413" t="s">
        <v>114</v>
      </c>
      <c r="D115" s="413"/>
      <c r="E115" s="413"/>
      <c r="F115" s="514" t="s">
        <v>115</v>
      </c>
      <c r="G115" s="515"/>
      <c r="H115" s="515"/>
      <c r="I115" s="515"/>
      <c r="J115" s="515"/>
      <c r="K115" s="515"/>
      <c r="L115" s="515"/>
      <c r="M115" s="516"/>
    </row>
    <row r="116" spans="2:13" ht="15.6" x14ac:dyDescent="0.3">
      <c r="B116" s="4">
        <v>1</v>
      </c>
      <c r="C116" s="483">
        <v>2</v>
      </c>
      <c r="D116" s="483"/>
      <c r="E116" s="483"/>
      <c r="F116" s="517">
        <v>3</v>
      </c>
      <c r="G116" s="518"/>
      <c r="H116" s="518"/>
      <c r="I116" s="518"/>
      <c r="J116" s="518"/>
      <c r="K116" s="518"/>
      <c r="L116" s="518"/>
      <c r="M116" s="519"/>
    </row>
    <row r="117" spans="2:13" ht="14.4" customHeight="1" x14ac:dyDescent="0.3">
      <c r="B117" s="25" t="s">
        <v>15</v>
      </c>
      <c r="C117" s="512"/>
      <c r="D117" s="512"/>
      <c r="E117" s="512"/>
      <c r="F117" s="509"/>
      <c r="G117" s="510"/>
      <c r="H117" s="510"/>
      <c r="I117" s="510"/>
      <c r="J117" s="510"/>
      <c r="K117" s="510"/>
      <c r="L117" s="510"/>
      <c r="M117" s="511"/>
    </row>
    <row r="119" spans="2:13" ht="15.6" x14ac:dyDescent="0.3">
      <c r="B119" s="513" t="s">
        <v>116</v>
      </c>
      <c r="C119" s="513"/>
      <c r="D119" s="513"/>
      <c r="E119" s="513"/>
      <c r="F119" s="513"/>
      <c r="G119" s="513"/>
    </row>
    <row r="120" spans="2:13" ht="15.6" customHeight="1" x14ac:dyDescent="0.3">
      <c r="B120" s="9" t="s">
        <v>3</v>
      </c>
      <c r="C120" s="514" t="s">
        <v>117</v>
      </c>
      <c r="D120" s="515"/>
      <c r="E120" s="515"/>
      <c r="F120" s="515"/>
      <c r="G120" s="515"/>
      <c r="H120" s="515"/>
      <c r="I120" s="515"/>
      <c r="J120" s="515"/>
      <c r="K120" s="515"/>
      <c r="L120" s="515"/>
      <c r="M120" s="516"/>
    </row>
    <row r="121" spans="2:13" ht="15.6" x14ac:dyDescent="0.3">
      <c r="B121" s="4">
        <v>1</v>
      </c>
      <c r="C121" s="517">
        <v>2</v>
      </c>
      <c r="D121" s="518"/>
      <c r="E121" s="518"/>
      <c r="F121" s="518"/>
      <c r="G121" s="518"/>
      <c r="H121" s="518"/>
      <c r="I121" s="518"/>
      <c r="J121" s="518"/>
      <c r="K121" s="518"/>
      <c r="L121" s="518"/>
      <c r="M121" s="519"/>
    </row>
    <row r="122" spans="2:13" ht="15.6" x14ac:dyDescent="0.3">
      <c r="B122" s="8"/>
      <c r="C122" s="802" t="s">
        <v>304</v>
      </c>
      <c r="D122" s="803"/>
      <c r="E122" s="803"/>
      <c r="F122" s="803"/>
      <c r="G122" s="803"/>
      <c r="H122" s="803"/>
      <c r="I122" s="803"/>
      <c r="J122" s="803"/>
      <c r="K122" s="803"/>
      <c r="L122" s="803"/>
      <c r="M122" s="804"/>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O38"/>
  <sheetViews>
    <sheetView tabSelected="1" zoomScale="70" zoomScaleNormal="70" workbookViewId="0">
      <pane xSplit="8" ySplit="8" topLeftCell="I30" activePane="bottomRight" state="frozen"/>
      <selection activeCell="P125" sqref="P125:P129"/>
      <selection pane="topRight" activeCell="P125" sqref="P125:P129"/>
      <selection pane="bottomLeft" activeCell="P125" sqref="P125:P129"/>
      <selection pane="bottomRight" activeCell="N31" sqref="N31"/>
    </sheetView>
  </sheetViews>
  <sheetFormatPr defaultRowHeight="14.4" x14ac:dyDescent="0.3"/>
  <cols>
    <col min="1" max="1" width="4" customWidth="1"/>
    <col min="2" max="2" width="6.33203125" customWidth="1"/>
    <col min="3" max="3" width="27" customWidth="1"/>
    <col min="4" max="4" width="17.88671875" customWidth="1"/>
    <col min="5" max="5" width="19.5546875" customWidth="1"/>
    <col min="6" max="6" width="18.33203125" customWidth="1"/>
    <col min="7" max="7" width="16" customWidth="1"/>
    <col min="8" max="8" width="27" customWidth="1"/>
    <col min="9" max="9" width="15.6640625" customWidth="1"/>
    <col min="10" max="10" width="20.44140625" customWidth="1"/>
    <col min="11" max="11" width="19.88671875" customWidth="1"/>
    <col min="12" max="12" width="20.5546875" customWidth="1"/>
    <col min="13" max="13" width="13.5546875" bestFit="1" customWidth="1"/>
    <col min="14" max="14" width="19.88671875" customWidth="1"/>
    <col min="15" max="15" width="20.33203125" customWidth="1"/>
  </cols>
  <sheetData>
    <row r="2" spans="2:14" s="7" customFormat="1" ht="15.6" x14ac:dyDescent="0.3">
      <c r="B2" s="414" t="s">
        <v>33</v>
      </c>
      <c r="C2" s="414"/>
      <c r="D2" s="414"/>
      <c r="E2" s="414"/>
      <c r="F2" s="414"/>
      <c r="G2" s="414"/>
      <c r="H2" s="414"/>
      <c r="I2" s="414"/>
      <c r="J2" s="414"/>
      <c r="K2" s="414"/>
      <c r="L2" s="414"/>
    </row>
    <row r="3" spans="2:14" s="7" customFormat="1" ht="15.6" x14ac:dyDescent="0.3">
      <c r="B3" s="414" t="s">
        <v>34</v>
      </c>
      <c r="C3" s="414"/>
      <c r="D3" s="414"/>
      <c r="E3" s="414"/>
      <c r="F3" s="414"/>
      <c r="G3" s="414"/>
      <c r="H3" s="414"/>
      <c r="I3" s="414"/>
      <c r="J3" s="414"/>
      <c r="K3" s="414"/>
      <c r="L3" s="414"/>
    </row>
    <row r="4" spans="2:14" s="7" customFormat="1" ht="15.6" x14ac:dyDescent="0.3"/>
    <row r="5" spans="2:14" s="7" customFormat="1" ht="15.6" x14ac:dyDescent="0.3">
      <c r="B5" s="415" t="s">
        <v>35</v>
      </c>
      <c r="C5" s="415"/>
      <c r="D5" s="415"/>
      <c r="E5" s="415"/>
    </row>
    <row r="6" spans="2:14" ht="31.2" customHeight="1" x14ac:dyDescent="0.3">
      <c r="B6" s="413" t="s">
        <v>3</v>
      </c>
      <c r="C6" s="413" t="s">
        <v>36</v>
      </c>
      <c r="D6" s="413"/>
      <c r="E6" s="413" t="s">
        <v>37</v>
      </c>
      <c r="F6" s="413" t="s">
        <v>38</v>
      </c>
      <c r="G6" s="413" t="s">
        <v>39</v>
      </c>
      <c r="H6" s="413" t="s">
        <v>40</v>
      </c>
      <c r="I6" s="413" t="s">
        <v>41</v>
      </c>
      <c r="J6" s="413" t="s">
        <v>42</v>
      </c>
      <c r="K6" s="413"/>
      <c r="L6" s="413"/>
      <c r="M6" s="1"/>
    </row>
    <row r="7" spans="2:14" ht="64.2" customHeight="1" x14ac:dyDescent="0.3">
      <c r="B7" s="413"/>
      <c r="C7" s="3" t="s">
        <v>43</v>
      </c>
      <c r="D7" s="3" t="s">
        <v>44</v>
      </c>
      <c r="E7" s="413"/>
      <c r="F7" s="413"/>
      <c r="G7" s="413"/>
      <c r="H7" s="413"/>
      <c r="I7" s="413"/>
      <c r="J7" s="3" t="s">
        <v>45</v>
      </c>
      <c r="K7" s="3" t="s">
        <v>46</v>
      </c>
      <c r="L7" s="3" t="s">
        <v>47</v>
      </c>
      <c r="M7" s="1"/>
    </row>
    <row r="8" spans="2:14" ht="15.6" x14ac:dyDescent="0.3">
      <c r="B8" s="5">
        <v>1</v>
      </c>
      <c r="C8" s="5">
        <v>2</v>
      </c>
      <c r="D8" s="5">
        <v>3</v>
      </c>
      <c r="E8" s="5">
        <v>4</v>
      </c>
      <c r="F8" s="5">
        <v>5</v>
      </c>
      <c r="G8" s="5">
        <v>6</v>
      </c>
      <c r="H8" s="5">
        <v>7</v>
      </c>
      <c r="I8" s="5">
        <v>8</v>
      </c>
      <c r="J8" s="5">
        <v>9</v>
      </c>
      <c r="K8" s="5">
        <v>10</v>
      </c>
      <c r="L8" s="5">
        <v>11</v>
      </c>
    </row>
    <row r="9" spans="2:14" ht="92.25" customHeight="1" x14ac:dyDescent="0.3">
      <c r="B9" s="23" t="s">
        <v>15</v>
      </c>
      <c r="C9" s="323" t="s">
        <v>229</v>
      </c>
      <c r="D9" s="25" t="s">
        <v>230</v>
      </c>
      <c r="E9" s="23" t="s">
        <v>147</v>
      </c>
      <c r="F9" s="23" t="s">
        <v>152</v>
      </c>
      <c r="G9" s="25" t="s">
        <v>231</v>
      </c>
      <c r="H9" s="23" t="s">
        <v>232</v>
      </c>
      <c r="I9" s="23" t="s">
        <v>233</v>
      </c>
      <c r="J9" s="321">
        <f>'IV skyrius I skirsnis'!I159</f>
        <v>23560494.030000001</v>
      </c>
      <c r="K9" s="20">
        <f>'IV skyrius I skirsnis'!L159</f>
        <v>19398189.170000002</v>
      </c>
      <c r="L9" s="321">
        <f>'IV skyrius I skirsnis'!J159</f>
        <v>0</v>
      </c>
    </row>
    <row r="10" spans="2:14" ht="109.2" x14ac:dyDescent="0.3">
      <c r="B10" s="23" t="s">
        <v>48</v>
      </c>
      <c r="C10" s="323" t="s">
        <v>236</v>
      </c>
      <c r="D10" s="23" t="s">
        <v>237</v>
      </c>
      <c r="E10" s="23" t="s">
        <v>161</v>
      </c>
      <c r="F10" s="8"/>
      <c r="G10" s="25" t="s">
        <v>231</v>
      </c>
      <c r="H10" s="23" t="s">
        <v>232</v>
      </c>
      <c r="I10" s="23" t="s">
        <v>233</v>
      </c>
      <c r="J10" s="321">
        <f>'IV skyrius II skirsnis'!I78</f>
        <v>2471078.52</v>
      </c>
      <c r="K10" s="321">
        <f>'IV skyrius II skirsnis'!L78</f>
        <v>2100416.7400000002</v>
      </c>
      <c r="L10" s="321">
        <f>'IV skyrius II skirsnis'!J78</f>
        <v>0</v>
      </c>
      <c r="N10" s="21"/>
    </row>
    <row r="11" spans="2:14" ht="15.6" x14ac:dyDescent="0.3">
      <c r="B11" s="400" t="s">
        <v>49</v>
      </c>
      <c r="C11" s="403" t="s">
        <v>425</v>
      </c>
      <c r="D11" s="406" t="s">
        <v>238</v>
      </c>
      <c r="E11" s="400" t="s">
        <v>220</v>
      </c>
      <c r="F11" s="418"/>
      <c r="G11" s="406" t="s">
        <v>231</v>
      </c>
      <c r="H11" s="400" t="s">
        <v>232</v>
      </c>
      <c r="I11" s="400" t="s">
        <v>233</v>
      </c>
      <c r="J11" s="64">
        <f>'IV skyrius III skirsnis'!I77</f>
        <v>16425562.649999999</v>
      </c>
      <c r="K11" s="64">
        <f>'IV skyrius III skirsnis'!L77</f>
        <v>13961728.24</v>
      </c>
      <c r="L11" s="64">
        <f>'IV skyrius III skirsnis'!J77</f>
        <v>0</v>
      </c>
    </row>
    <row r="12" spans="2:14" ht="42" customHeight="1" x14ac:dyDescent="0.3">
      <c r="B12" s="402"/>
      <c r="C12" s="405"/>
      <c r="D12" s="408"/>
      <c r="E12" s="402"/>
      <c r="F12" s="417"/>
      <c r="G12" s="408"/>
      <c r="H12" s="402"/>
      <c r="I12" s="402"/>
      <c r="J12" s="143"/>
      <c r="K12" s="143"/>
      <c r="L12" s="103"/>
    </row>
    <row r="13" spans="2:14" ht="62.4" x14ac:dyDescent="0.3">
      <c r="B13" s="26" t="s">
        <v>50</v>
      </c>
      <c r="C13" s="324" t="s">
        <v>239</v>
      </c>
      <c r="D13" s="233" t="s">
        <v>240</v>
      </c>
      <c r="E13" s="26" t="s">
        <v>180</v>
      </c>
      <c r="F13" s="26"/>
      <c r="G13" s="233" t="s">
        <v>231</v>
      </c>
      <c r="H13" s="26" t="s">
        <v>232</v>
      </c>
      <c r="I13" s="26" t="s">
        <v>233</v>
      </c>
      <c r="J13" s="64">
        <f>'IV skyrius IV skirsnis'!I71</f>
        <v>15362638.360000001</v>
      </c>
      <c r="K13" s="64">
        <f>'IV skyrius IV skirsnis'!L71</f>
        <v>13058204.960000001</v>
      </c>
      <c r="L13" s="64">
        <f>'IV skyrius IV skirsnis'!J71</f>
        <v>0</v>
      </c>
    </row>
    <row r="14" spans="2:14" ht="15.6" x14ac:dyDescent="0.3">
      <c r="B14" s="400" t="s">
        <v>51</v>
      </c>
      <c r="C14" s="403" t="s">
        <v>241</v>
      </c>
      <c r="D14" s="406" t="s">
        <v>242</v>
      </c>
      <c r="E14" s="400" t="s">
        <v>209</v>
      </c>
      <c r="F14" s="418"/>
      <c r="G14" s="406" t="s">
        <v>231</v>
      </c>
      <c r="H14" s="400" t="s">
        <v>232</v>
      </c>
      <c r="I14" s="400" t="s">
        <v>233</v>
      </c>
      <c r="J14" s="64">
        <f>'IV skyrius V skirsnis'!I107</f>
        <v>39249733.700000003</v>
      </c>
      <c r="K14" s="64">
        <f>'IV skyrius V skirsnis'!L107</f>
        <v>14571604.729999999</v>
      </c>
      <c r="L14" s="64">
        <f>'IV skyrius V skirsnis'!J107</f>
        <v>0</v>
      </c>
      <c r="M14" s="21"/>
    </row>
    <row r="15" spans="2:14" ht="99" customHeight="1" x14ac:dyDescent="0.3">
      <c r="B15" s="402"/>
      <c r="C15" s="405"/>
      <c r="D15" s="408"/>
      <c r="E15" s="402"/>
      <c r="F15" s="417"/>
      <c r="G15" s="408"/>
      <c r="H15" s="402"/>
      <c r="I15" s="402"/>
      <c r="J15" s="325"/>
      <c r="K15" s="325"/>
      <c r="L15" s="104"/>
    </row>
    <row r="16" spans="2:14" ht="15.6" x14ac:dyDescent="0.3">
      <c r="B16" s="401" t="s">
        <v>52</v>
      </c>
      <c r="C16" s="404" t="s">
        <v>121</v>
      </c>
      <c r="D16" s="407" t="s">
        <v>243</v>
      </c>
      <c r="E16" s="401" t="s">
        <v>224</v>
      </c>
      <c r="F16" s="416"/>
      <c r="G16" s="407" t="s">
        <v>231</v>
      </c>
      <c r="H16" s="401" t="s">
        <v>232</v>
      </c>
      <c r="I16" s="420" t="s">
        <v>233</v>
      </c>
      <c r="J16" s="383">
        <f>'IV skyrius VI skirsnis'!I86</f>
        <v>13546653.940000001</v>
      </c>
      <c r="K16" s="383">
        <f>'IV skyrius VI skirsnis'!L86</f>
        <v>11836910.539999999</v>
      </c>
      <c r="L16" s="64">
        <f>'IV skyrius VI skirsnis'!J86</f>
        <v>0</v>
      </c>
      <c r="M16" s="21"/>
      <c r="N16" s="21"/>
    </row>
    <row r="17" spans="2:15" ht="101.25" customHeight="1" x14ac:dyDescent="0.3">
      <c r="B17" s="402"/>
      <c r="C17" s="405"/>
      <c r="D17" s="408"/>
      <c r="E17" s="402"/>
      <c r="F17" s="417"/>
      <c r="G17" s="408"/>
      <c r="H17" s="402"/>
      <c r="I17" s="402"/>
      <c r="J17" s="379"/>
      <c r="K17" s="379"/>
      <c r="L17" s="104"/>
    </row>
    <row r="18" spans="2:15" ht="15.6" x14ac:dyDescent="0.3">
      <c r="B18" s="400" t="s">
        <v>458</v>
      </c>
      <c r="C18" s="403" t="s">
        <v>246</v>
      </c>
      <c r="D18" s="406" t="s">
        <v>509</v>
      </c>
      <c r="E18" s="400" t="s">
        <v>247</v>
      </c>
      <c r="F18" s="418"/>
      <c r="G18" s="406" t="s">
        <v>231</v>
      </c>
      <c r="H18" s="400" t="s">
        <v>232</v>
      </c>
      <c r="I18" s="400" t="s">
        <v>233</v>
      </c>
      <c r="J18" s="64">
        <f>'IV skyrius VII skirsnis'!I78</f>
        <v>15393634.84</v>
      </c>
      <c r="K18" s="131">
        <f>'IV skyrius VII skirsnis'!L78</f>
        <v>13084588.939999999</v>
      </c>
      <c r="L18" s="64">
        <v>0</v>
      </c>
      <c r="M18" s="21"/>
    </row>
    <row r="19" spans="2:15" ht="98.25" customHeight="1" x14ac:dyDescent="0.3">
      <c r="B19" s="402"/>
      <c r="C19" s="405"/>
      <c r="D19" s="408"/>
      <c r="E19" s="402"/>
      <c r="F19" s="417"/>
      <c r="G19" s="408"/>
      <c r="H19" s="402"/>
      <c r="I19" s="402"/>
      <c r="J19" s="220"/>
      <c r="K19" s="220"/>
      <c r="L19" s="103"/>
    </row>
    <row r="20" spans="2:15" ht="38.25" customHeight="1" x14ac:dyDescent="0.3">
      <c r="B20" s="400" t="s">
        <v>459</v>
      </c>
      <c r="C20" s="403" t="s">
        <v>460</v>
      </c>
      <c r="D20" s="406" t="s">
        <v>461</v>
      </c>
      <c r="E20" s="400" t="s">
        <v>129</v>
      </c>
      <c r="F20" s="326" t="s">
        <v>127</v>
      </c>
      <c r="G20" s="406" t="s">
        <v>231</v>
      </c>
      <c r="H20" s="400" t="s">
        <v>232</v>
      </c>
      <c r="I20" s="400" t="s">
        <v>233</v>
      </c>
      <c r="J20" s="409">
        <f>'IV skyrius VIII skirsnis'!I85</f>
        <v>39538032.480000004</v>
      </c>
      <c r="K20" s="409">
        <f>'IV skyrius VIII skirsnis'!L85</f>
        <v>33607327.579999998</v>
      </c>
      <c r="L20" s="409">
        <v>0</v>
      </c>
    </row>
    <row r="21" spans="2:15" ht="127.5" customHeight="1" x14ac:dyDescent="0.3">
      <c r="B21" s="400"/>
      <c r="C21" s="403"/>
      <c r="D21" s="406"/>
      <c r="E21" s="400"/>
      <c r="F21" s="326" t="s">
        <v>134</v>
      </c>
      <c r="G21" s="406"/>
      <c r="H21" s="400"/>
      <c r="I21" s="400"/>
      <c r="J21" s="409"/>
      <c r="K21" s="409"/>
      <c r="L21" s="409"/>
    </row>
    <row r="22" spans="2:15" ht="15.6" x14ac:dyDescent="0.3">
      <c r="B22" s="400">
        <v>9</v>
      </c>
      <c r="C22" s="403" t="s">
        <v>244</v>
      </c>
      <c r="D22" s="406" t="s">
        <v>524</v>
      </c>
      <c r="E22" s="400" t="s">
        <v>165</v>
      </c>
      <c r="F22" s="418"/>
      <c r="G22" s="406" t="s">
        <v>231</v>
      </c>
      <c r="H22" s="400" t="s">
        <v>232</v>
      </c>
      <c r="I22" s="400" t="s">
        <v>233</v>
      </c>
      <c r="J22" s="131">
        <f>'IV skyriaus IX skirsnis'!I115</f>
        <v>15119928.100000001</v>
      </c>
      <c r="K22" s="131">
        <f>'IV skyriaus IX skirsnis'!L115</f>
        <v>12591316.060000001</v>
      </c>
      <c r="L22" s="64">
        <v>0</v>
      </c>
    </row>
    <row r="23" spans="2:15" ht="51" customHeight="1" x14ac:dyDescent="0.3">
      <c r="B23" s="402"/>
      <c r="C23" s="405"/>
      <c r="D23" s="408"/>
      <c r="E23" s="402"/>
      <c r="F23" s="417"/>
      <c r="G23" s="408"/>
      <c r="H23" s="402"/>
      <c r="I23" s="402"/>
      <c r="J23" s="327"/>
      <c r="K23" s="325"/>
      <c r="L23" s="104"/>
      <c r="N23" s="21"/>
    </row>
    <row r="24" spans="2:15" ht="15.6" x14ac:dyDescent="0.3">
      <c r="B24" s="400" t="s">
        <v>54</v>
      </c>
      <c r="C24" s="403" t="s">
        <v>245</v>
      </c>
      <c r="D24" s="406" t="s">
        <v>612</v>
      </c>
      <c r="E24" s="400" t="s">
        <v>200</v>
      </c>
      <c r="F24" s="400" t="s">
        <v>205</v>
      </c>
      <c r="G24" s="406" t="s">
        <v>231</v>
      </c>
      <c r="H24" s="400" t="s">
        <v>232</v>
      </c>
      <c r="I24" s="400" t="s">
        <v>233</v>
      </c>
      <c r="J24" s="131">
        <f>'IV skyriaus X skirsnis'!I86</f>
        <v>5998477.5199999996</v>
      </c>
      <c r="K24" s="131">
        <f>'IV skyriaus X skirsnis'!L86</f>
        <v>5098705.87</v>
      </c>
      <c r="L24" s="64">
        <f>'IV skyriaus X skirsnis'!J83</f>
        <v>0</v>
      </c>
    </row>
    <row r="25" spans="2:15" ht="50.4" customHeight="1" x14ac:dyDescent="0.3">
      <c r="B25" s="402"/>
      <c r="C25" s="405"/>
      <c r="D25" s="408"/>
      <c r="E25" s="402"/>
      <c r="F25" s="402"/>
      <c r="G25" s="408"/>
      <c r="H25" s="402"/>
      <c r="I25" s="402"/>
      <c r="J25" s="220"/>
      <c r="K25" s="220"/>
      <c r="L25" s="103"/>
    </row>
    <row r="26" spans="2:15" ht="15.6" x14ac:dyDescent="0.3">
      <c r="B26" s="400" t="s">
        <v>611</v>
      </c>
      <c r="C26" s="403" t="s">
        <v>644</v>
      </c>
      <c r="D26" s="400" t="s">
        <v>613</v>
      </c>
      <c r="E26" s="400" t="s">
        <v>134</v>
      </c>
      <c r="F26" s="400" t="s">
        <v>136</v>
      </c>
      <c r="G26" s="406" t="s">
        <v>231</v>
      </c>
      <c r="H26" s="400" t="s">
        <v>232</v>
      </c>
      <c r="I26" s="400" t="s">
        <v>233</v>
      </c>
      <c r="J26" s="131">
        <f>'IV skyriaus XI skirsnis'!I215</f>
        <v>39138054.090000004</v>
      </c>
      <c r="K26" s="131">
        <f>'IV skyriaus XI skirsnis'!L215</f>
        <v>31617164.109999999</v>
      </c>
      <c r="L26" s="131" t="s">
        <v>786</v>
      </c>
    </row>
    <row r="27" spans="2:15" ht="82.5" customHeight="1" x14ac:dyDescent="0.3">
      <c r="B27" s="401"/>
      <c r="C27" s="404"/>
      <c r="D27" s="401"/>
      <c r="E27" s="401"/>
      <c r="F27" s="402"/>
      <c r="G27" s="407"/>
      <c r="H27" s="401"/>
      <c r="I27" s="401"/>
      <c r="J27" s="220"/>
      <c r="K27" s="220"/>
      <c r="L27" s="220"/>
    </row>
    <row r="28" spans="2:15" ht="31.2" x14ac:dyDescent="0.3">
      <c r="B28" s="401"/>
      <c r="C28" s="404"/>
      <c r="D28" s="401"/>
      <c r="E28" s="401"/>
      <c r="F28" s="23" t="s">
        <v>127</v>
      </c>
      <c r="G28" s="407"/>
      <c r="H28" s="401"/>
      <c r="I28" s="401"/>
      <c r="J28" s="166"/>
      <c r="K28" s="328"/>
      <c r="L28" s="329"/>
    </row>
    <row r="29" spans="2:15" ht="46.8" x14ac:dyDescent="0.3">
      <c r="B29" s="401"/>
      <c r="C29" s="404"/>
      <c r="D29" s="401"/>
      <c r="E29" s="401"/>
      <c r="F29" s="23" t="s">
        <v>645</v>
      </c>
      <c r="G29" s="407"/>
      <c r="H29" s="401"/>
      <c r="I29" s="401"/>
      <c r="J29" s="166"/>
      <c r="K29" s="328"/>
      <c r="L29" s="329"/>
    </row>
    <row r="30" spans="2:15" ht="78" x14ac:dyDescent="0.3">
      <c r="B30" s="401"/>
      <c r="C30" s="404"/>
      <c r="D30" s="401"/>
      <c r="E30" s="401"/>
      <c r="F30" s="23" t="s">
        <v>180</v>
      </c>
      <c r="G30" s="407"/>
      <c r="H30" s="401"/>
      <c r="I30" s="401"/>
      <c r="J30" s="166"/>
      <c r="K30" s="328"/>
      <c r="L30" s="329"/>
    </row>
    <row r="31" spans="2:15" ht="67.5" customHeight="1" x14ac:dyDescent="0.3">
      <c r="B31" s="402"/>
      <c r="C31" s="405"/>
      <c r="D31" s="402"/>
      <c r="E31" s="402"/>
      <c r="F31" s="23" t="s">
        <v>646</v>
      </c>
      <c r="G31" s="408"/>
      <c r="H31" s="402"/>
      <c r="I31" s="402"/>
      <c r="J31" s="320"/>
      <c r="K31" s="267"/>
      <c r="L31" s="330"/>
      <c r="M31" s="90"/>
      <c r="N31" s="90"/>
      <c r="O31" s="20"/>
    </row>
    <row r="32" spans="2:15" ht="67.5" customHeight="1" x14ac:dyDescent="0.3">
      <c r="B32" s="378" t="s">
        <v>802</v>
      </c>
      <c r="C32" s="389" t="s">
        <v>823</v>
      </c>
      <c r="D32" s="378" t="s">
        <v>866</v>
      </c>
      <c r="E32" s="390" t="s">
        <v>798</v>
      </c>
      <c r="F32" s="377"/>
      <c r="G32" s="386" t="s">
        <v>231</v>
      </c>
      <c r="H32" s="378" t="s">
        <v>232</v>
      </c>
      <c r="I32" s="378" t="s">
        <v>233</v>
      </c>
      <c r="J32" s="391">
        <f>'IV skyriaus XII skirsnis'!I62</f>
        <v>1698199.29</v>
      </c>
      <c r="K32" s="391">
        <f>'IV skyriaus XII skirsnis'!L62</f>
        <v>1613289.32</v>
      </c>
      <c r="L32" s="392">
        <v>0</v>
      </c>
      <c r="M32" s="90"/>
      <c r="N32" s="90"/>
      <c r="O32" s="20"/>
    </row>
    <row r="33" spans="2:15" ht="67.5" customHeight="1" x14ac:dyDescent="0.3">
      <c r="B33" s="393" t="s">
        <v>861</v>
      </c>
      <c r="C33" s="394" t="s">
        <v>862</v>
      </c>
      <c r="D33" s="393" t="s">
        <v>863</v>
      </c>
      <c r="E33" s="395" t="s">
        <v>846</v>
      </c>
      <c r="F33" s="393"/>
      <c r="G33" s="396" t="s">
        <v>231</v>
      </c>
      <c r="H33" s="393" t="s">
        <v>232</v>
      </c>
      <c r="I33" s="393" t="s">
        <v>233</v>
      </c>
      <c r="J33" s="397">
        <f>'IV skyriaus XIII skirsnis'!I64</f>
        <v>4585297.62</v>
      </c>
      <c r="K33" s="397">
        <f>'IV skyriaus XIII skirsnis'!L64</f>
        <v>4356032.72</v>
      </c>
      <c r="L33" s="398">
        <v>0</v>
      </c>
      <c r="M33" s="90"/>
      <c r="N33" s="90"/>
      <c r="O33" s="20"/>
    </row>
    <row r="34" spans="2:15" ht="15.6" x14ac:dyDescent="0.3">
      <c r="B34" s="128"/>
      <c r="C34" s="411" t="s">
        <v>45</v>
      </c>
      <c r="D34" s="412"/>
      <c r="E34" s="412"/>
      <c r="F34" s="412"/>
      <c r="G34" s="412"/>
      <c r="H34" s="412"/>
      <c r="I34" s="412"/>
      <c r="J34" s="399">
        <f>J26+J24+J22+J20+J18+J16+J14+J13+J11+J10+J9+J32+J33</f>
        <v>232087785.14000005</v>
      </c>
      <c r="K34" s="399">
        <f>K9+K10+K11+K13+K14+K16+K18+K20+K22+K24+K26+K32+K33</f>
        <v>176895478.97999999</v>
      </c>
      <c r="L34" s="322">
        <v>894998.64</v>
      </c>
      <c r="M34" s="126"/>
      <c r="N34" s="21"/>
    </row>
    <row r="35" spans="2:15" ht="15.6" x14ac:dyDescent="0.3">
      <c r="B35" s="127"/>
      <c r="C35" s="419"/>
      <c r="D35" s="419"/>
      <c r="E35" s="419"/>
      <c r="F35" s="419"/>
      <c r="G35" s="419"/>
      <c r="H35" s="419"/>
      <c r="I35" s="419"/>
      <c r="J35" s="371"/>
      <c r="K35" s="371"/>
      <c r="L35" s="371"/>
      <c r="M35" s="78"/>
      <c r="N35" s="21"/>
    </row>
    <row r="36" spans="2:15" ht="15.6" x14ac:dyDescent="0.3">
      <c r="B36" s="410" t="s">
        <v>702</v>
      </c>
      <c r="C36" s="410"/>
      <c r="D36" s="410"/>
    </row>
    <row r="38" spans="2:15" x14ac:dyDescent="0.3">
      <c r="L38" s="57"/>
    </row>
  </sheetData>
  <mergeCells count="80">
    <mergeCell ref="D24:D25"/>
    <mergeCell ref="C24:C25"/>
    <mergeCell ref="B24:B25"/>
    <mergeCell ref="I24:I25"/>
    <mergeCell ref="H24:H25"/>
    <mergeCell ref="G24:G25"/>
    <mergeCell ref="F24:F25"/>
    <mergeCell ref="E24:E25"/>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5:I35"/>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6:D36"/>
    <mergeCell ref="C34:I34"/>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6:H31"/>
    <mergeCell ref="I26:I31"/>
    <mergeCell ref="B26:B31"/>
    <mergeCell ref="C26:C31"/>
    <mergeCell ref="D26:D31"/>
    <mergeCell ref="E26:E31"/>
    <mergeCell ref="G26:G31"/>
    <mergeCell ref="F26:F27"/>
  </mergeCells>
  <phoneticPr fontId="7"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6:C31"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182"/>
  <sheetViews>
    <sheetView zoomScale="70" zoomScaleNormal="70" workbookViewId="0">
      <pane ySplit="7" topLeftCell="A51" activePane="bottomLeft" state="frozen"/>
      <selection activeCell="P125" sqref="P125:P129"/>
      <selection pane="bottomLeft" activeCell="I159" sqref="I159:M15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20" customWidth="1"/>
    <col min="10" max="10" width="10.6640625" customWidth="1"/>
    <col min="11" max="11" width="14.6640625" customWidth="1"/>
    <col min="12" max="12" width="19" customWidth="1"/>
    <col min="13" max="13" width="18.33203125" bestFit="1" customWidth="1"/>
    <col min="14" max="14" width="44.6640625" customWidth="1"/>
    <col min="15" max="15" width="12.44140625" customWidth="1"/>
    <col min="16" max="17" width="14.33203125" customWidth="1"/>
    <col min="19" max="19" width="12.5546875" bestFit="1" customWidth="1"/>
  </cols>
  <sheetData>
    <row r="1" spans="2:17" ht="15.6" x14ac:dyDescent="0.3">
      <c r="B1" s="7"/>
      <c r="C1" s="7"/>
      <c r="D1" s="7"/>
      <c r="E1" s="7"/>
      <c r="F1" s="7"/>
      <c r="G1" s="7"/>
      <c r="H1" s="7"/>
      <c r="I1" s="7"/>
      <c r="J1" s="7"/>
      <c r="K1" s="7"/>
      <c r="L1" s="7"/>
      <c r="M1" s="7"/>
      <c r="N1" s="7"/>
      <c r="O1" s="7"/>
      <c r="P1" s="7"/>
      <c r="Q1" s="7"/>
    </row>
    <row r="2" spans="2:17" ht="15.6" x14ac:dyDescent="0.3">
      <c r="B2" s="414" t="s">
        <v>55</v>
      </c>
      <c r="C2" s="414"/>
      <c r="D2" s="414"/>
      <c r="E2" s="414"/>
      <c r="F2" s="414"/>
      <c r="G2" s="414"/>
      <c r="H2" s="414"/>
      <c r="I2" s="414"/>
      <c r="J2" s="414"/>
      <c r="K2" s="414"/>
      <c r="L2" s="414"/>
      <c r="M2" s="414"/>
      <c r="N2" s="414"/>
      <c r="O2" s="414"/>
      <c r="P2" s="414"/>
      <c r="Q2" s="414"/>
    </row>
    <row r="3" spans="2:17" ht="15.6" x14ac:dyDescent="0.3">
      <c r="B3" s="414" t="s">
        <v>56</v>
      </c>
      <c r="C3" s="414"/>
      <c r="D3" s="414"/>
      <c r="E3" s="414"/>
      <c r="F3" s="414"/>
      <c r="G3" s="414"/>
      <c r="H3" s="414"/>
      <c r="I3" s="414"/>
      <c r="J3" s="414"/>
      <c r="K3" s="414"/>
      <c r="L3" s="414"/>
      <c r="M3" s="414"/>
      <c r="N3" s="414"/>
      <c r="O3" s="414"/>
      <c r="P3" s="414"/>
      <c r="Q3" s="414"/>
    </row>
    <row r="4" spans="2:17" ht="15.6" x14ac:dyDescent="0.3">
      <c r="B4" s="7"/>
      <c r="C4" s="7"/>
      <c r="D4" s="7"/>
      <c r="E4" s="7"/>
      <c r="F4" s="7"/>
      <c r="G4" s="7"/>
      <c r="H4" s="7"/>
      <c r="I4" s="7"/>
      <c r="J4" s="7"/>
      <c r="K4" s="7"/>
      <c r="L4" s="7"/>
      <c r="M4" s="7"/>
      <c r="N4" s="7"/>
      <c r="O4" s="7"/>
      <c r="P4" s="7"/>
      <c r="Q4" s="7"/>
    </row>
    <row r="5" spans="2:17" ht="15.6" x14ac:dyDescent="0.3">
      <c r="B5" s="414" t="s">
        <v>234</v>
      </c>
      <c r="C5" s="414"/>
      <c r="D5" s="414"/>
      <c r="E5" s="414"/>
      <c r="F5" s="414"/>
      <c r="G5" s="414"/>
      <c r="H5" s="414"/>
      <c r="I5" s="414"/>
      <c r="J5" s="414"/>
      <c r="K5" s="414"/>
      <c r="L5" s="414"/>
      <c r="M5" s="414"/>
      <c r="N5" s="414"/>
      <c r="O5" s="414"/>
      <c r="P5" s="414"/>
      <c r="Q5" s="414"/>
    </row>
    <row r="6" spans="2:17" ht="15.6" x14ac:dyDescent="0.3">
      <c r="B6" s="6"/>
      <c r="C6" s="6"/>
      <c r="D6" s="6"/>
      <c r="E6" s="6"/>
      <c r="F6" s="6"/>
      <c r="G6" s="6"/>
      <c r="H6" s="6"/>
      <c r="I6" s="6"/>
      <c r="J6" s="6"/>
      <c r="K6" s="6"/>
      <c r="L6" s="6"/>
      <c r="M6" s="6"/>
      <c r="N6" s="6"/>
      <c r="O6" s="6"/>
      <c r="P6" s="6"/>
      <c r="Q6" s="6"/>
    </row>
    <row r="7" spans="2:17" ht="15.6" x14ac:dyDescent="0.3">
      <c r="B7" s="414" t="s">
        <v>248</v>
      </c>
      <c r="C7" s="414"/>
      <c r="D7" s="414"/>
      <c r="E7" s="414"/>
      <c r="F7" s="414"/>
      <c r="G7" s="414"/>
      <c r="H7" s="414"/>
      <c r="I7" s="414"/>
      <c r="J7" s="414"/>
      <c r="K7" s="414"/>
      <c r="L7" s="414"/>
      <c r="M7" s="414"/>
      <c r="N7" s="414"/>
      <c r="O7" s="414"/>
      <c r="P7" s="414"/>
      <c r="Q7" s="414"/>
    </row>
    <row r="8" spans="2:17" ht="15.6" x14ac:dyDescent="0.3">
      <c r="B8" s="6"/>
      <c r="C8" s="6"/>
      <c r="D8" s="6"/>
      <c r="E8" s="6"/>
      <c r="F8" s="6"/>
      <c r="G8" s="6"/>
      <c r="H8" s="6"/>
      <c r="I8" s="6"/>
      <c r="J8" s="6"/>
      <c r="K8" s="6"/>
      <c r="L8" s="6"/>
      <c r="M8" s="6"/>
      <c r="N8" s="6"/>
      <c r="O8" s="6"/>
      <c r="P8" s="6"/>
      <c r="Q8" s="6"/>
    </row>
    <row r="9" spans="2:17" ht="15.6" x14ac:dyDescent="0.3">
      <c r="B9" s="415" t="s">
        <v>57</v>
      </c>
      <c r="C9" s="415"/>
      <c r="D9" s="415"/>
      <c r="E9" s="415"/>
      <c r="F9" s="415"/>
      <c r="G9" s="415"/>
      <c r="H9" s="415"/>
      <c r="I9" s="7"/>
      <c r="J9" s="7"/>
      <c r="K9" s="7"/>
      <c r="L9" s="7"/>
      <c r="M9" s="7"/>
      <c r="N9" s="7"/>
      <c r="O9" s="7"/>
      <c r="P9" s="7"/>
      <c r="Q9" s="7"/>
    </row>
    <row r="10" spans="2:17" ht="21.6" customHeight="1" x14ac:dyDescent="0.3">
      <c r="B10" s="447" t="s">
        <v>3</v>
      </c>
      <c r="C10" s="447" t="s">
        <v>58</v>
      </c>
      <c r="D10" s="447"/>
      <c r="E10" s="413" t="s">
        <v>59</v>
      </c>
      <c r="F10" s="413"/>
      <c r="G10" s="413"/>
      <c r="H10" s="413" t="s">
        <v>60</v>
      </c>
      <c r="I10" s="413"/>
      <c r="J10" s="413"/>
      <c r="K10" s="447" t="s">
        <v>61</v>
      </c>
      <c r="L10" s="447"/>
      <c r="M10" s="447"/>
      <c r="N10" s="447"/>
    </row>
    <row r="11" spans="2:17" ht="34.200000000000003" customHeight="1" x14ac:dyDescent="0.3">
      <c r="B11" s="447"/>
      <c r="C11" s="447"/>
      <c r="D11" s="447"/>
      <c r="E11" s="413"/>
      <c r="F11" s="413"/>
      <c r="G11" s="413"/>
      <c r="H11" s="413"/>
      <c r="I11" s="413"/>
      <c r="J11" s="413"/>
      <c r="K11" s="413" t="s">
        <v>62</v>
      </c>
      <c r="L11" s="413"/>
      <c r="M11" s="413"/>
      <c r="N11" s="3" t="s">
        <v>63</v>
      </c>
      <c r="O11" s="1"/>
      <c r="P11" s="1"/>
      <c r="Q11" s="1"/>
    </row>
    <row r="12" spans="2:17" ht="15.6" x14ac:dyDescent="0.3">
      <c r="B12" s="4">
        <v>1</v>
      </c>
      <c r="C12" s="483">
        <v>2</v>
      </c>
      <c r="D12" s="483"/>
      <c r="E12" s="483">
        <v>3</v>
      </c>
      <c r="F12" s="483"/>
      <c r="G12" s="483"/>
      <c r="H12" s="483">
        <v>4</v>
      </c>
      <c r="I12" s="483"/>
      <c r="J12" s="483"/>
      <c r="K12" s="483">
        <v>5</v>
      </c>
      <c r="L12" s="483"/>
      <c r="M12" s="483"/>
      <c r="N12" s="114">
        <v>6</v>
      </c>
    </row>
    <row r="13" spans="2:17" ht="15.75" customHeight="1" x14ac:dyDescent="0.3">
      <c r="B13" s="525" t="s">
        <v>15</v>
      </c>
      <c r="C13" s="537" t="s">
        <v>64</v>
      </c>
      <c r="D13" s="538"/>
      <c r="E13" s="528" t="s">
        <v>65</v>
      </c>
      <c r="F13" s="529"/>
      <c r="G13" s="530"/>
      <c r="H13" s="487">
        <v>7140</v>
      </c>
      <c r="I13" s="488"/>
      <c r="J13" s="489"/>
      <c r="K13" s="487">
        <v>7140</v>
      </c>
      <c r="L13" s="488"/>
      <c r="M13" s="489"/>
      <c r="N13" s="37">
        <f>O66</f>
        <v>8293</v>
      </c>
    </row>
    <row r="14" spans="2:17" ht="15.75" customHeight="1" x14ac:dyDescent="0.3">
      <c r="B14" s="526"/>
      <c r="C14" s="539"/>
      <c r="D14" s="540"/>
      <c r="E14" s="531"/>
      <c r="F14" s="532"/>
      <c r="G14" s="533"/>
      <c r="H14" s="490" t="s">
        <v>149</v>
      </c>
      <c r="I14" s="491"/>
      <c r="J14" s="492"/>
      <c r="K14" s="490" t="s">
        <v>18</v>
      </c>
      <c r="L14" s="491"/>
      <c r="M14" s="492"/>
      <c r="N14" s="208"/>
    </row>
    <row r="15" spans="2:17" ht="15.6" x14ac:dyDescent="0.3">
      <c r="B15" s="527"/>
      <c r="C15" s="541"/>
      <c r="D15" s="542"/>
      <c r="E15" s="534"/>
      <c r="F15" s="535"/>
      <c r="G15" s="536"/>
      <c r="H15" s="493"/>
      <c r="I15" s="494"/>
      <c r="J15" s="495"/>
      <c r="K15" s="493"/>
      <c r="L15" s="494"/>
      <c r="M15" s="495"/>
      <c r="N15" s="48" t="s">
        <v>23</v>
      </c>
      <c r="O15" s="36"/>
      <c r="P15" s="36"/>
    </row>
    <row r="16" spans="2:17" ht="15.75" customHeight="1" x14ac:dyDescent="0.3">
      <c r="B16" s="525" t="s">
        <v>48</v>
      </c>
      <c r="C16" s="537" t="s">
        <v>67</v>
      </c>
      <c r="D16" s="538"/>
      <c r="E16" s="528" t="s">
        <v>68</v>
      </c>
      <c r="F16" s="529"/>
      <c r="G16" s="530"/>
      <c r="H16" s="484">
        <v>1200</v>
      </c>
      <c r="I16" s="485"/>
      <c r="J16" s="485"/>
      <c r="K16" s="484">
        <v>1200</v>
      </c>
      <c r="L16" s="485"/>
      <c r="M16" s="485"/>
      <c r="N16" s="37">
        <f>O57</f>
        <v>1640</v>
      </c>
    </row>
    <row r="17" spans="2:14" ht="15.75" customHeight="1" x14ac:dyDescent="0.3">
      <c r="B17" s="526"/>
      <c r="C17" s="539"/>
      <c r="D17" s="540"/>
      <c r="E17" s="531"/>
      <c r="F17" s="532"/>
      <c r="G17" s="533"/>
      <c r="H17" s="490" t="s">
        <v>149</v>
      </c>
      <c r="I17" s="491"/>
      <c r="J17" s="492"/>
      <c r="K17" s="490" t="s">
        <v>18</v>
      </c>
      <c r="L17" s="491"/>
      <c r="M17" s="492"/>
      <c r="N17" s="433" t="s">
        <v>23</v>
      </c>
    </row>
    <row r="18" spans="2:14" ht="16.5" customHeight="1" x14ac:dyDescent="0.3">
      <c r="B18" s="527"/>
      <c r="C18" s="541"/>
      <c r="D18" s="542"/>
      <c r="E18" s="534"/>
      <c r="F18" s="535"/>
      <c r="G18" s="536"/>
      <c r="H18" s="493"/>
      <c r="I18" s="494"/>
      <c r="J18" s="495"/>
      <c r="K18" s="493"/>
      <c r="L18" s="494"/>
      <c r="M18" s="495"/>
      <c r="N18" s="434"/>
    </row>
    <row r="19" spans="2:14" ht="15.75" customHeight="1" x14ac:dyDescent="0.3">
      <c r="B19" s="525" t="s">
        <v>49</v>
      </c>
      <c r="C19" s="537" t="s">
        <v>70</v>
      </c>
      <c r="D19" s="538"/>
      <c r="E19" s="528" t="s">
        <v>249</v>
      </c>
      <c r="F19" s="529"/>
      <c r="G19" s="530"/>
      <c r="H19" s="486">
        <v>0</v>
      </c>
      <c r="I19" s="478"/>
      <c r="J19" s="478"/>
      <c r="K19" s="486">
        <v>0</v>
      </c>
      <c r="L19" s="478"/>
      <c r="M19" s="478"/>
      <c r="N19" s="37">
        <f>O69</f>
        <v>1788</v>
      </c>
    </row>
    <row r="20" spans="2:14" ht="15.75" customHeight="1" x14ac:dyDescent="0.3">
      <c r="B20" s="526"/>
      <c r="C20" s="539"/>
      <c r="D20" s="540"/>
      <c r="E20" s="531"/>
      <c r="F20" s="532"/>
      <c r="G20" s="533"/>
      <c r="H20" s="490" t="s">
        <v>149</v>
      </c>
      <c r="I20" s="491"/>
      <c r="J20" s="492"/>
      <c r="K20" s="490" t="s">
        <v>18</v>
      </c>
      <c r="L20" s="491"/>
      <c r="M20" s="492"/>
      <c r="N20" s="208"/>
    </row>
    <row r="21" spans="2:14" ht="15.75" customHeight="1" x14ac:dyDescent="0.3">
      <c r="B21" s="527"/>
      <c r="C21" s="541"/>
      <c r="D21" s="542"/>
      <c r="E21" s="534"/>
      <c r="F21" s="535"/>
      <c r="G21" s="536"/>
      <c r="H21" s="493"/>
      <c r="I21" s="494"/>
      <c r="J21" s="495"/>
      <c r="K21" s="493"/>
      <c r="L21" s="494"/>
      <c r="M21" s="495"/>
      <c r="N21" s="48" t="s">
        <v>23</v>
      </c>
    </row>
    <row r="22" spans="2:14" ht="15.75" customHeight="1" x14ac:dyDescent="0.3">
      <c r="B22" s="525" t="s">
        <v>50</v>
      </c>
      <c r="C22" s="537" t="s">
        <v>66</v>
      </c>
      <c r="D22" s="538"/>
      <c r="E22" s="528" t="s">
        <v>31</v>
      </c>
      <c r="F22" s="529"/>
      <c r="G22" s="530"/>
      <c r="H22" s="497">
        <v>6.5</v>
      </c>
      <c r="I22" s="498"/>
      <c r="J22" s="499"/>
      <c r="K22" s="497">
        <v>6.5</v>
      </c>
      <c r="L22" s="498"/>
      <c r="M22" s="499"/>
      <c r="N22" s="182">
        <f>O63</f>
        <v>12.9</v>
      </c>
    </row>
    <row r="23" spans="2:14" ht="15.75" customHeight="1" x14ac:dyDescent="0.3">
      <c r="B23" s="526"/>
      <c r="C23" s="539"/>
      <c r="D23" s="540"/>
      <c r="E23" s="531"/>
      <c r="F23" s="532"/>
      <c r="G23" s="533"/>
      <c r="H23" s="490" t="s">
        <v>149</v>
      </c>
      <c r="I23" s="491"/>
      <c r="J23" s="492"/>
      <c r="K23" s="490" t="s">
        <v>18</v>
      </c>
      <c r="L23" s="491"/>
      <c r="M23" s="492"/>
      <c r="N23" s="226"/>
    </row>
    <row r="24" spans="2:14" ht="15.6" x14ac:dyDescent="0.3">
      <c r="B24" s="527"/>
      <c r="C24" s="541"/>
      <c r="D24" s="542"/>
      <c r="E24" s="534"/>
      <c r="F24" s="535"/>
      <c r="G24" s="536"/>
      <c r="H24" s="493"/>
      <c r="I24" s="494"/>
      <c r="J24" s="495"/>
      <c r="K24" s="493"/>
      <c r="L24" s="494"/>
      <c r="M24" s="495"/>
      <c r="N24" s="48" t="s">
        <v>23</v>
      </c>
    </row>
    <row r="25" spans="2:14" ht="15.75" customHeight="1" x14ac:dyDescent="0.3">
      <c r="B25" s="523" t="s">
        <v>51</v>
      </c>
      <c r="C25" s="523" t="s">
        <v>69</v>
      </c>
      <c r="D25" s="523"/>
      <c r="E25" s="524" t="s">
        <v>250</v>
      </c>
      <c r="F25" s="524"/>
      <c r="G25" s="524"/>
      <c r="H25" s="497">
        <v>0</v>
      </c>
      <c r="I25" s="498"/>
      <c r="J25" s="499"/>
      <c r="K25" s="497">
        <v>0</v>
      </c>
      <c r="L25" s="498"/>
      <c r="M25" s="499"/>
      <c r="N25" s="11">
        <f>O60</f>
        <v>135</v>
      </c>
    </row>
    <row r="26" spans="2:14" ht="15.75" customHeight="1" x14ac:dyDescent="0.3">
      <c r="B26" s="523"/>
      <c r="C26" s="523"/>
      <c r="D26" s="523"/>
      <c r="E26" s="524"/>
      <c r="F26" s="524"/>
      <c r="G26" s="524"/>
      <c r="H26" s="490" t="s">
        <v>149</v>
      </c>
      <c r="I26" s="491"/>
      <c r="J26" s="492"/>
      <c r="K26" s="490" t="s">
        <v>18</v>
      </c>
      <c r="L26" s="491"/>
      <c r="M26" s="492"/>
      <c r="N26" s="48" t="s">
        <v>23</v>
      </c>
    </row>
    <row r="27" spans="2:14" ht="18" customHeight="1" x14ac:dyDescent="0.3">
      <c r="B27" s="523"/>
      <c r="C27" s="523"/>
      <c r="D27" s="523"/>
      <c r="E27" s="524"/>
      <c r="F27" s="524"/>
      <c r="G27" s="524"/>
      <c r="H27" s="493"/>
      <c r="I27" s="494"/>
      <c r="J27" s="495"/>
      <c r="K27" s="493"/>
      <c r="L27" s="494"/>
      <c r="M27" s="495"/>
      <c r="N27" s="10"/>
    </row>
    <row r="30" spans="2:14" ht="15.6" x14ac:dyDescent="0.3">
      <c r="B30" s="415" t="s">
        <v>71</v>
      </c>
      <c r="C30" s="415"/>
      <c r="D30" s="415"/>
      <c r="E30" s="415"/>
      <c r="F30" s="415"/>
      <c r="G30" s="415"/>
    </row>
    <row r="31" spans="2:14" ht="15.6" x14ac:dyDescent="0.3">
      <c r="B31" s="522" t="s">
        <v>72</v>
      </c>
      <c r="C31" s="522"/>
      <c r="D31" s="522"/>
      <c r="E31" s="522"/>
      <c r="F31" s="522" t="s">
        <v>73</v>
      </c>
      <c r="G31" s="522"/>
      <c r="H31" s="522"/>
    </row>
    <row r="32" spans="2:14" ht="15.6" x14ac:dyDescent="0.3">
      <c r="B32" s="546">
        <v>1</v>
      </c>
      <c r="C32" s="546"/>
      <c r="D32" s="546"/>
      <c r="E32" s="546"/>
      <c r="F32" s="546">
        <v>2</v>
      </c>
      <c r="G32" s="546"/>
      <c r="H32" s="546"/>
    </row>
    <row r="33" spans="2:8" ht="15.6" x14ac:dyDescent="0.3">
      <c r="B33" s="500" t="s">
        <v>74</v>
      </c>
      <c r="C33" s="500"/>
      <c r="D33" s="500"/>
      <c r="E33" s="500"/>
      <c r="F33" s="505">
        <f>F34+F36+F40+F44</f>
        <v>19398189.170000002</v>
      </c>
      <c r="G33" s="505"/>
      <c r="H33" s="505"/>
    </row>
    <row r="34" spans="2:8" ht="15.6" x14ac:dyDescent="0.3">
      <c r="B34" s="500" t="s">
        <v>75</v>
      </c>
      <c r="C34" s="500"/>
      <c r="D34" s="500"/>
      <c r="E34" s="500"/>
      <c r="F34" s="504"/>
      <c r="G34" s="504"/>
      <c r="H34" s="504"/>
    </row>
    <row r="35" spans="2:8" ht="15.6" x14ac:dyDescent="0.3">
      <c r="B35" s="501"/>
      <c r="C35" s="501"/>
      <c r="D35" s="501"/>
      <c r="E35" s="501"/>
      <c r="F35" s="504"/>
      <c r="G35" s="504"/>
      <c r="H35" s="504"/>
    </row>
    <row r="36" spans="2:8" ht="31.2" customHeight="1" x14ac:dyDescent="0.3">
      <c r="B36" s="500" t="s">
        <v>310</v>
      </c>
      <c r="C36" s="500"/>
      <c r="D36" s="500"/>
      <c r="E36" s="500"/>
      <c r="F36" s="505">
        <f>F39</f>
        <v>0</v>
      </c>
      <c r="G36" s="505"/>
      <c r="H36" s="505"/>
    </row>
    <row r="37" spans="2:8" ht="15.6" x14ac:dyDescent="0.3">
      <c r="B37" s="501" t="s">
        <v>251</v>
      </c>
      <c r="C37" s="501"/>
      <c r="D37" s="501"/>
      <c r="E37" s="501"/>
      <c r="F37" s="504"/>
      <c r="G37" s="504"/>
      <c r="H37" s="504"/>
    </row>
    <row r="38" spans="2:8" ht="31.5" customHeight="1" x14ac:dyDescent="0.3">
      <c r="B38" s="501" t="s">
        <v>252</v>
      </c>
      <c r="C38" s="501"/>
      <c r="D38" s="501"/>
      <c r="E38" s="501"/>
      <c r="F38" s="504"/>
      <c r="G38" s="504"/>
      <c r="H38" s="504"/>
    </row>
    <row r="39" spans="2:8" ht="15.6" x14ac:dyDescent="0.3">
      <c r="B39" s="501" t="s">
        <v>76</v>
      </c>
      <c r="C39" s="501"/>
      <c r="D39" s="501"/>
      <c r="E39" s="501"/>
      <c r="F39" s="504"/>
      <c r="G39" s="504"/>
      <c r="H39" s="504"/>
    </row>
    <row r="40" spans="2:8" ht="15.6" x14ac:dyDescent="0.3">
      <c r="B40" s="500" t="s">
        <v>311</v>
      </c>
      <c r="C40" s="500"/>
      <c r="D40" s="500"/>
      <c r="E40" s="500"/>
      <c r="F40" s="505">
        <f>F43</f>
        <v>19398189.170000002</v>
      </c>
      <c r="G40" s="505"/>
      <c r="H40" s="505"/>
    </row>
    <row r="41" spans="2:8" ht="15.6" x14ac:dyDescent="0.3">
      <c r="B41" s="501" t="s">
        <v>253</v>
      </c>
      <c r="C41" s="501"/>
      <c r="D41" s="501"/>
      <c r="E41" s="501"/>
      <c r="F41" s="504"/>
      <c r="G41" s="504"/>
      <c r="H41" s="504"/>
    </row>
    <row r="42" spans="2:8" ht="31.5" customHeight="1" x14ac:dyDescent="0.3">
      <c r="B42" s="501" t="s">
        <v>254</v>
      </c>
      <c r="C42" s="501"/>
      <c r="D42" s="501"/>
      <c r="E42" s="501"/>
      <c r="F42" s="504"/>
      <c r="G42" s="504"/>
      <c r="H42" s="504"/>
    </row>
    <row r="43" spans="2:8" ht="15.6" x14ac:dyDescent="0.3">
      <c r="B43" s="501" t="s">
        <v>77</v>
      </c>
      <c r="C43" s="501"/>
      <c r="D43" s="501"/>
      <c r="E43" s="501"/>
      <c r="F43" s="504">
        <f>L159</f>
        <v>19398189.170000002</v>
      </c>
      <c r="G43" s="504"/>
      <c r="H43" s="504"/>
    </row>
    <row r="44" spans="2:8" ht="15.6" x14ac:dyDescent="0.3">
      <c r="B44" s="500" t="s">
        <v>255</v>
      </c>
      <c r="C44" s="500"/>
      <c r="D44" s="500"/>
      <c r="E44" s="500"/>
      <c r="F44" s="504"/>
      <c r="G44" s="504"/>
      <c r="H44" s="504"/>
    </row>
    <row r="45" spans="2:8" ht="15.6" x14ac:dyDescent="0.3">
      <c r="B45" s="501"/>
      <c r="C45" s="501"/>
      <c r="D45" s="501"/>
      <c r="E45" s="501"/>
      <c r="F45" s="504"/>
      <c r="G45" s="504"/>
      <c r="H45" s="504"/>
    </row>
    <row r="46" spans="2:8" ht="15.6" x14ac:dyDescent="0.3">
      <c r="B46" s="500" t="s">
        <v>78</v>
      </c>
      <c r="C46" s="500"/>
      <c r="D46" s="500"/>
      <c r="E46" s="500"/>
      <c r="F46" s="505">
        <f>SUM(F47:H49)</f>
        <v>4162304.86</v>
      </c>
      <c r="G46" s="505"/>
      <c r="H46" s="505"/>
    </row>
    <row r="47" spans="2:8" ht="15.6" x14ac:dyDescent="0.3">
      <c r="B47" s="501" t="s">
        <v>79</v>
      </c>
      <c r="C47" s="501"/>
      <c r="D47" s="501"/>
      <c r="E47" s="501"/>
      <c r="F47" s="504">
        <f>M159</f>
        <v>4162304.86</v>
      </c>
      <c r="G47" s="504"/>
      <c r="H47" s="504"/>
    </row>
    <row r="48" spans="2:8" ht="15.6" x14ac:dyDescent="0.3">
      <c r="B48" s="501" t="s">
        <v>80</v>
      </c>
      <c r="C48" s="501"/>
      <c r="D48" s="501"/>
      <c r="E48" s="501"/>
      <c r="F48" s="504">
        <v>0</v>
      </c>
      <c r="G48" s="504"/>
      <c r="H48" s="504"/>
    </row>
    <row r="49" spans="2:17" ht="15.6" x14ac:dyDescent="0.3">
      <c r="B49" s="501" t="s">
        <v>81</v>
      </c>
      <c r="C49" s="501"/>
      <c r="D49" s="501"/>
      <c r="E49" s="501"/>
      <c r="F49" s="504">
        <v>0</v>
      </c>
      <c r="G49" s="504"/>
      <c r="H49" s="504"/>
    </row>
    <row r="50" spans="2:17" ht="15.6" x14ac:dyDescent="0.3">
      <c r="B50" s="500" t="s">
        <v>82</v>
      </c>
      <c r="C50" s="500"/>
      <c r="D50" s="500"/>
      <c r="E50" s="500"/>
      <c r="F50" s="505">
        <f>F33+F46</f>
        <v>23560494.030000001</v>
      </c>
      <c r="G50" s="505"/>
      <c r="H50" s="505"/>
    </row>
    <row r="52" spans="2:17" ht="15.6" x14ac:dyDescent="0.3">
      <c r="B52" s="415" t="s">
        <v>83</v>
      </c>
      <c r="C52" s="415"/>
      <c r="D52" s="415"/>
      <c r="E52" s="415"/>
      <c r="F52" s="415"/>
      <c r="G52" s="415"/>
      <c r="H52" s="415"/>
    </row>
    <row r="53" spans="2:17" ht="16.2" customHeight="1" x14ac:dyDescent="0.3">
      <c r="B53" s="543" t="s">
        <v>84</v>
      </c>
      <c r="C53" s="413" t="s">
        <v>85</v>
      </c>
      <c r="D53" s="413" t="s">
        <v>86</v>
      </c>
      <c r="E53" s="413" t="s">
        <v>87</v>
      </c>
      <c r="F53" s="413" t="s">
        <v>88</v>
      </c>
      <c r="G53" s="413" t="s">
        <v>89</v>
      </c>
      <c r="H53" s="413" t="s">
        <v>90</v>
      </c>
      <c r="I53" s="413" t="s">
        <v>91</v>
      </c>
      <c r="J53" s="413"/>
      <c r="K53" s="413"/>
      <c r="L53" s="413"/>
      <c r="M53" s="413"/>
      <c r="N53" s="413" t="s">
        <v>6</v>
      </c>
      <c r="O53" s="413"/>
      <c r="P53" s="413" t="s">
        <v>92</v>
      </c>
      <c r="Q53" s="413" t="s">
        <v>93</v>
      </c>
    </row>
    <row r="54" spans="2:17" ht="46.95" customHeight="1" x14ac:dyDescent="0.3">
      <c r="B54" s="544"/>
      <c r="C54" s="413"/>
      <c r="D54" s="413"/>
      <c r="E54" s="413"/>
      <c r="F54" s="413"/>
      <c r="G54" s="413"/>
      <c r="H54" s="413"/>
      <c r="I54" s="413" t="s">
        <v>45</v>
      </c>
      <c r="J54" s="413" t="s">
        <v>94</v>
      </c>
      <c r="K54" s="413"/>
      <c r="L54" s="413"/>
      <c r="M54" s="413" t="s">
        <v>724</v>
      </c>
      <c r="N54" s="413" t="s">
        <v>96</v>
      </c>
      <c r="O54" s="413" t="s">
        <v>97</v>
      </c>
      <c r="P54" s="413"/>
      <c r="Q54" s="413"/>
    </row>
    <row r="55" spans="2:17" ht="96" customHeight="1" x14ac:dyDescent="0.3">
      <c r="B55" s="545"/>
      <c r="C55" s="413"/>
      <c r="D55" s="413"/>
      <c r="E55" s="413"/>
      <c r="F55" s="413"/>
      <c r="G55" s="413"/>
      <c r="H55" s="413"/>
      <c r="I55" s="413"/>
      <c r="J55" s="3" t="s">
        <v>98</v>
      </c>
      <c r="K55" s="3" t="s">
        <v>99</v>
      </c>
      <c r="L55" s="3" t="s">
        <v>100</v>
      </c>
      <c r="M55" s="413"/>
      <c r="N55" s="413"/>
      <c r="O55" s="413"/>
      <c r="P55" s="413"/>
      <c r="Q55" s="413"/>
    </row>
    <row r="56" spans="2:17" ht="15.6" x14ac:dyDescent="0.3">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3">
      <c r="B57" s="547" t="s">
        <v>256</v>
      </c>
      <c r="C57" s="473" t="s">
        <v>101</v>
      </c>
      <c r="D57" s="400" t="s">
        <v>257</v>
      </c>
      <c r="E57" s="400" t="s">
        <v>258</v>
      </c>
      <c r="F57" s="400" t="s">
        <v>259</v>
      </c>
      <c r="G57" s="400" t="s">
        <v>260</v>
      </c>
      <c r="H57" s="473" t="s">
        <v>102</v>
      </c>
      <c r="I57" s="462">
        <f>I159</f>
        <v>23560494.030000001</v>
      </c>
      <c r="J57" s="462">
        <f>J159</f>
        <v>0</v>
      </c>
      <c r="K57" s="462">
        <f>K159</f>
        <v>0</v>
      </c>
      <c r="L57" s="462">
        <f>L159</f>
        <v>19398189.170000002</v>
      </c>
      <c r="M57" s="462">
        <f>M159</f>
        <v>4162304.86</v>
      </c>
      <c r="N57" s="400" t="s">
        <v>261</v>
      </c>
      <c r="O57" s="37">
        <f>SUM(O89,O119,O125,O133,O151,O155)</f>
        <v>1640</v>
      </c>
      <c r="P57" s="478"/>
      <c r="Q57" s="473"/>
    </row>
    <row r="58" spans="2:17" ht="15.75" customHeight="1" x14ac:dyDescent="0.3">
      <c r="B58" s="548"/>
      <c r="C58" s="474"/>
      <c r="D58" s="401"/>
      <c r="E58" s="401"/>
      <c r="F58" s="401"/>
      <c r="G58" s="401"/>
      <c r="H58" s="474"/>
      <c r="I58" s="457"/>
      <c r="J58" s="457"/>
      <c r="K58" s="457"/>
      <c r="L58" s="457"/>
      <c r="M58" s="457"/>
      <c r="N58" s="401"/>
      <c r="O58" s="158"/>
      <c r="P58" s="479"/>
      <c r="Q58" s="474"/>
    </row>
    <row r="59" spans="2:17" ht="33.75" customHeight="1" x14ac:dyDescent="0.3">
      <c r="B59" s="548"/>
      <c r="C59" s="474"/>
      <c r="D59" s="401"/>
      <c r="E59" s="401"/>
      <c r="F59" s="401"/>
      <c r="G59" s="401"/>
      <c r="H59" s="474"/>
      <c r="I59" s="457"/>
      <c r="J59" s="457"/>
      <c r="K59" s="457"/>
      <c r="L59" s="457"/>
      <c r="M59" s="457"/>
      <c r="N59" s="402"/>
      <c r="O59" s="10" t="s">
        <v>23</v>
      </c>
      <c r="P59" s="479"/>
      <c r="Q59" s="474"/>
    </row>
    <row r="60" spans="2:17" ht="15.75" customHeight="1" x14ac:dyDescent="0.3">
      <c r="B60" s="548"/>
      <c r="C60" s="474"/>
      <c r="D60" s="401"/>
      <c r="E60" s="401"/>
      <c r="F60" s="401"/>
      <c r="G60" s="401"/>
      <c r="H60" s="474"/>
      <c r="I60" s="457"/>
      <c r="J60" s="457"/>
      <c r="K60" s="457"/>
      <c r="L60" s="457"/>
      <c r="M60" s="457"/>
      <c r="N60" s="400" t="s">
        <v>262</v>
      </c>
      <c r="O60" s="11">
        <f>O131</f>
        <v>135</v>
      </c>
      <c r="P60" s="479"/>
      <c r="Q60" s="474"/>
    </row>
    <row r="61" spans="2:17" ht="15.75" customHeight="1" x14ac:dyDescent="0.3">
      <c r="B61" s="548"/>
      <c r="C61" s="474"/>
      <c r="D61" s="401"/>
      <c r="E61" s="401"/>
      <c r="F61" s="401"/>
      <c r="G61" s="401"/>
      <c r="H61" s="474"/>
      <c r="I61" s="457"/>
      <c r="J61" s="457"/>
      <c r="K61" s="457"/>
      <c r="L61" s="457"/>
      <c r="M61" s="457"/>
      <c r="N61" s="401"/>
      <c r="O61" s="145"/>
      <c r="P61" s="479"/>
      <c r="Q61" s="474"/>
    </row>
    <row r="62" spans="2:17" ht="39.75" customHeight="1" x14ac:dyDescent="0.3">
      <c r="B62" s="548"/>
      <c r="C62" s="474"/>
      <c r="D62" s="401"/>
      <c r="E62" s="401"/>
      <c r="F62" s="401"/>
      <c r="G62" s="401"/>
      <c r="H62" s="474"/>
      <c r="I62" s="457"/>
      <c r="J62" s="457"/>
      <c r="K62" s="457"/>
      <c r="L62" s="457"/>
      <c r="M62" s="457"/>
      <c r="N62" s="402"/>
      <c r="O62" s="10" t="s">
        <v>23</v>
      </c>
      <c r="P62" s="479"/>
      <c r="Q62" s="474"/>
    </row>
    <row r="63" spans="2:17" ht="15.75" customHeight="1" x14ac:dyDescent="0.3">
      <c r="B63" s="548"/>
      <c r="C63" s="474"/>
      <c r="D63" s="401"/>
      <c r="E63" s="401"/>
      <c r="F63" s="401"/>
      <c r="G63" s="401"/>
      <c r="H63" s="474"/>
      <c r="I63" s="457"/>
      <c r="J63" s="457"/>
      <c r="K63" s="457"/>
      <c r="L63" s="457"/>
      <c r="M63" s="457"/>
      <c r="N63" s="400" t="s">
        <v>301</v>
      </c>
      <c r="O63" s="182">
        <v>12.9</v>
      </c>
      <c r="P63" s="479"/>
      <c r="Q63" s="474"/>
    </row>
    <row r="64" spans="2:17" ht="15.75" customHeight="1" x14ac:dyDescent="0.3">
      <c r="B64" s="548"/>
      <c r="C64" s="474"/>
      <c r="D64" s="401"/>
      <c r="E64" s="401"/>
      <c r="F64" s="401"/>
      <c r="G64" s="401"/>
      <c r="H64" s="474"/>
      <c r="I64" s="457"/>
      <c r="J64" s="457"/>
      <c r="K64" s="457"/>
      <c r="L64" s="457"/>
      <c r="M64" s="457"/>
      <c r="N64" s="401"/>
      <c r="O64" s="225"/>
      <c r="P64" s="479"/>
      <c r="Q64" s="474"/>
    </row>
    <row r="65" spans="2:17" ht="34.5" customHeight="1" x14ac:dyDescent="0.3">
      <c r="B65" s="548"/>
      <c r="C65" s="474"/>
      <c r="D65" s="401"/>
      <c r="E65" s="401"/>
      <c r="F65" s="401"/>
      <c r="G65" s="401"/>
      <c r="H65" s="474"/>
      <c r="I65" s="457"/>
      <c r="J65" s="457"/>
      <c r="K65" s="457"/>
      <c r="L65" s="457"/>
      <c r="M65" s="457"/>
      <c r="N65" s="402"/>
      <c r="O65" s="48" t="s">
        <v>23</v>
      </c>
      <c r="P65" s="479"/>
      <c r="Q65" s="474"/>
    </row>
    <row r="66" spans="2:17" ht="15.75" customHeight="1" x14ac:dyDescent="0.3">
      <c r="B66" s="548"/>
      <c r="C66" s="474"/>
      <c r="D66" s="401"/>
      <c r="E66" s="401"/>
      <c r="F66" s="401"/>
      <c r="G66" s="401"/>
      <c r="H66" s="474"/>
      <c r="I66" s="457"/>
      <c r="J66" s="457"/>
      <c r="K66" s="457"/>
      <c r="L66" s="457"/>
      <c r="M66" s="457"/>
      <c r="N66" s="427" t="s">
        <v>263</v>
      </c>
      <c r="O66" s="86">
        <f>SUM(O94,O100,O106,O114,O122,O134,O147,O152,O157)</f>
        <v>8293</v>
      </c>
      <c r="P66" s="480"/>
      <c r="Q66" s="474"/>
    </row>
    <row r="67" spans="2:17" ht="15.6" x14ac:dyDescent="0.3">
      <c r="B67" s="548"/>
      <c r="C67" s="474"/>
      <c r="D67" s="401"/>
      <c r="E67" s="401"/>
      <c r="F67" s="401"/>
      <c r="G67" s="401"/>
      <c r="H67" s="474"/>
      <c r="I67" s="457"/>
      <c r="J67" s="457"/>
      <c r="K67" s="457"/>
      <c r="L67" s="457"/>
      <c r="M67" s="457"/>
      <c r="N67" s="420"/>
      <c r="O67" s="221"/>
      <c r="P67" s="480"/>
      <c r="Q67" s="474"/>
    </row>
    <row r="68" spans="2:17" ht="19.5" customHeight="1" x14ac:dyDescent="0.3">
      <c r="B68" s="548"/>
      <c r="C68" s="474"/>
      <c r="D68" s="401"/>
      <c r="E68" s="401"/>
      <c r="F68" s="401"/>
      <c r="G68" s="401"/>
      <c r="H68" s="474"/>
      <c r="I68" s="457"/>
      <c r="J68" s="457"/>
      <c r="K68" s="457"/>
      <c r="L68" s="457"/>
      <c r="M68" s="457"/>
      <c r="N68" s="456"/>
      <c r="O68" s="10" t="s">
        <v>23</v>
      </c>
      <c r="P68" s="480"/>
      <c r="Q68" s="474"/>
    </row>
    <row r="69" spans="2:17" ht="15.75" customHeight="1" x14ac:dyDescent="0.3">
      <c r="B69" s="548"/>
      <c r="C69" s="474"/>
      <c r="D69" s="401"/>
      <c r="E69" s="401"/>
      <c r="F69" s="401"/>
      <c r="G69" s="401"/>
      <c r="H69" s="474"/>
      <c r="I69" s="457"/>
      <c r="J69" s="457"/>
      <c r="K69" s="457"/>
      <c r="L69" s="457"/>
      <c r="M69" s="457"/>
      <c r="N69" s="400" t="s">
        <v>291</v>
      </c>
      <c r="O69" s="87">
        <f>SUM(O99,O104,O117,O121,O130,O150,O154,O158)</f>
        <v>1788</v>
      </c>
      <c r="P69" s="479"/>
      <c r="Q69" s="474"/>
    </row>
    <row r="70" spans="2:17" ht="15.75" customHeight="1" x14ac:dyDescent="0.3">
      <c r="B70" s="548"/>
      <c r="C70" s="474"/>
      <c r="D70" s="401"/>
      <c r="E70" s="401"/>
      <c r="F70" s="401"/>
      <c r="G70" s="401"/>
      <c r="H70" s="474"/>
      <c r="I70" s="457"/>
      <c r="J70" s="457"/>
      <c r="K70" s="457"/>
      <c r="L70" s="457"/>
      <c r="M70" s="457"/>
      <c r="N70" s="401"/>
      <c r="O70" s="208"/>
      <c r="P70" s="479"/>
      <c r="Q70" s="474"/>
    </row>
    <row r="71" spans="2:17" ht="32.25" customHeight="1" x14ac:dyDescent="0.3">
      <c r="B71" s="548"/>
      <c r="C71" s="474"/>
      <c r="D71" s="401"/>
      <c r="E71" s="401"/>
      <c r="F71" s="401"/>
      <c r="G71" s="401"/>
      <c r="H71" s="474"/>
      <c r="I71" s="457"/>
      <c r="J71" s="457"/>
      <c r="K71" s="457"/>
      <c r="L71" s="457"/>
      <c r="M71" s="457"/>
      <c r="N71" s="402"/>
      <c r="O71" s="10" t="s">
        <v>23</v>
      </c>
      <c r="P71" s="479"/>
      <c r="Q71" s="474"/>
    </row>
    <row r="72" spans="2:17" ht="15.75" customHeight="1" x14ac:dyDescent="0.3">
      <c r="B72" s="548"/>
      <c r="C72" s="474"/>
      <c r="D72" s="401"/>
      <c r="E72" s="401"/>
      <c r="F72" s="401"/>
      <c r="G72" s="401"/>
      <c r="H72" s="474"/>
      <c r="I72" s="457"/>
      <c r="J72" s="457"/>
      <c r="K72" s="457"/>
      <c r="L72" s="457"/>
      <c r="M72" s="457"/>
      <c r="N72" s="400" t="s">
        <v>264</v>
      </c>
      <c r="O72" s="37">
        <f>SUM(O87,O123)</f>
        <v>70</v>
      </c>
      <c r="P72" s="479"/>
      <c r="Q72" s="474"/>
    </row>
    <row r="73" spans="2:17" ht="15.75" customHeight="1" x14ac:dyDescent="0.3">
      <c r="B73" s="548"/>
      <c r="C73" s="474"/>
      <c r="D73" s="401"/>
      <c r="E73" s="401"/>
      <c r="F73" s="401"/>
      <c r="G73" s="401"/>
      <c r="H73" s="474"/>
      <c r="I73" s="457"/>
      <c r="J73" s="457"/>
      <c r="K73" s="457"/>
      <c r="L73" s="457"/>
      <c r="M73" s="457"/>
      <c r="N73" s="401"/>
      <c r="O73" s="87"/>
      <c r="P73" s="479"/>
      <c r="Q73" s="474"/>
    </row>
    <row r="74" spans="2:17" ht="15.6" x14ac:dyDescent="0.3">
      <c r="B74" s="548"/>
      <c r="C74" s="474"/>
      <c r="D74" s="401"/>
      <c r="E74" s="401"/>
      <c r="F74" s="401"/>
      <c r="G74" s="401"/>
      <c r="H74" s="474"/>
      <c r="I74" s="457"/>
      <c r="J74" s="457"/>
      <c r="K74" s="457"/>
      <c r="L74" s="457"/>
      <c r="M74" s="457"/>
      <c r="N74" s="402"/>
      <c r="O74" s="10" t="s">
        <v>23</v>
      </c>
      <c r="P74" s="479"/>
      <c r="Q74" s="474"/>
    </row>
    <row r="75" spans="2:17" ht="15.6" x14ac:dyDescent="0.3">
      <c r="B75" s="548"/>
      <c r="C75" s="474"/>
      <c r="D75" s="401"/>
      <c r="E75" s="401"/>
      <c r="F75" s="401"/>
      <c r="G75" s="401"/>
      <c r="H75" s="474"/>
      <c r="I75" s="457"/>
      <c r="J75" s="457"/>
      <c r="K75" s="457"/>
      <c r="L75" s="457"/>
      <c r="M75" s="457"/>
      <c r="N75" s="400" t="s">
        <v>265</v>
      </c>
      <c r="O75" s="11">
        <f>SUM(O90,O108,O144)</f>
        <v>8</v>
      </c>
      <c r="P75" s="479"/>
      <c r="Q75" s="474"/>
    </row>
    <row r="76" spans="2:17" ht="15.6" x14ac:dyDescent="0.3">
      <c r="B76" s="548"/>
      <c r="C76" s="474"/>
      <c r="D76" s="401"/>
      <c r="E76" s="401"/>
      <c r="F76" s="401"/>
      <c r="G76" s="401"/>
      <c r="H76" s="474"/>
      <c r="I76" s="457"/>
      <c r="J76" s="457"/>
      <c r="K76" s="457"/>
      <c r="L76" s="457"/>
      <c r="M76" s="457"/>
      <c r="N76" s="401"/>
      <c r="O76" s="217"/>
      <c r="P76" s="479"/>
      <c r="Q76" s="474"/>
    </row>
    <row r="77" spans="2:17" ht="47.25" customHeight="1" x14ac:dyDescent="0.3">
      <c r="B77" s="548"/>
      <c r="C77" s="474"/>
      <c r="D77" s="401"/>
      <c r="E77" s="401"/>
      <c r="F77" s="401"/>
      <c r="G77" s="401"/>
      <c r="H77" s="474"/>
      <c r="I77" s="457"/>
      <c r="J77" s="457"/>
      <c r="K77" s="457"/>
      <c r="L77" s="457"/>
      <c r="M77" s="457"/>
      <c r="N77" s="402"/>
      <c r="O77" s="10" t="s">
        <v>23</v>
      </c>
      <c r="P77" s="479"/>
      <c r="Q77" s="474"/>
    </row>
    <row r="78" spans="2:17" ht="15.75" customHeight="1" x14ac:dyDescent="0.3">
      <c r="B78" s="548"/>
      <c r="C78" s="474"/>
      <c r="D78" s="401"/>
      <c r="E78" s="401"/>
      <c r="F78" s="401"/>
      <c r="G78" s="401"/>
      <c r="H78" s="474"/>
      <c r="I78" s="457"/>
      <c r="J78" s="457"/>
      <c r="K78" s="457"/>
      <c r="L78" s="457"/>
      <c r="M78" s="457"/>
      <c r="N78" s="400" t="s">
        <v>266</v>
      </c>
      <c r="O78" s="37">
        <f>SUM(O88,O116,O124,O126,O148,O153)</f>
        <v>1869</v>
      </c>
      <c r="P78" s="479"/>
      <c r="Q78" s="474"/>
    </row>
    <row r="79" spans="2:17" ht="15.75" customHeight="1" x14ac:dyDescent="0.3">
      <c r="B79" s="548"/>
      <c r="C79" s="474"/>
      <c r="D79" s="401"/>
      <c r="E79" s="401"/>
      <c r="F79" s="401"/>
      <c r="G79" s="401"/>
      <c r="H79" s="474"/>
      <c r="I79" s="457"/>
      <c r="J79" s="457"/>
      <c r="K79" s="457"/>
      <c r="L79" s="457"/>
      <c r="M79" s="457"/>
      <c r="N79" s="401"/>
      <c r="O79" s="87"/>
      <c r="P79" s="479"/>
      <c r="Q79" s="474"/>
    </row>
    <row r="80" spans="2:17" ht="23.25" customHeight="1" x14ac:dyDescent="0.3">
      <c r="B80" s="548"/>
      <c r="C80" s="474"/>
      <c r="D80" s="401"/>
      <c r="E80" s="401"/>
      <c r="F80" s="401"/>
      <c r="G80" s="401"/>
      <c r="H80" s="474"/>
      <c r="I80" s="457"/>
      <c r="J80" s="457"/>
      <c r="K80" s="457"/>
      <c r="L80" s="457"/>
      <c r="M80" s="457"/>
      <c r="N80" s="401"/>
      <c r="O80" s="48" t="s">
        <v>23</v>
      </c>
      <c r="P80" s="479"/>
      <c r="Q80" s="474"/>
    </row>
    <row r="81" spans="2:19" ht="15.75" customHeight="1" x14ac:dyDescent="0.3">
      <c r="B81" s="548"/>
      <c r="C81" s="474"/>
      <c r="D81" s="401"/>
      <c r="E81" s="401"/>
      <c r="F81" s="401"/>
      <c r="G81" s="401"/>
      <c r="H81" s="474"/>
      <c r="I81" s="457"/>
      <c r="J81" s="457"/>
      <c r="K81" s="457"/>
      <c r="L81" s="457"/>
      <c r="M81" s="496"/>
      <c r="N81" s="400" t="s">
        <v>267</v>
      </c>
      <c r="O81" s="86">
        <f>SUM(O92,O98,O102,O110,O120,O127,O145,O149,O156)</f>
        <v>10720</v>
      </c>
      <c r="P81" s="480"/>
      <c r="Q81" s="474"/>
    </row>
    <row r="82" spans="2:19" ht="15.6" x14ac:dyDescent="0.3">
      <c r="B82" s="548"/>
      <c r="C82" s="474"/>
      <c r="D82" s="401"/>
      <c r="E82" s="401"/>
      <c r="F82" s="401"/>
      <c r="G82" s="401"/>
      <c r="H82" s="474"/>
      <c r="I82" s="457"/>
      <c r="J82" s="457"/>
      <c r="K82" s="457"/>
      <c r="L82" s="457"/>
      <c r="M82" s="496"/>
      <c r="N82" s="401"/>
      <c r="O82" s="221"/>
      <c r="P82" s="480"/>
      <c r="Q82" s="474"/>
    </row>
    <row r="83" spans="2:19" ht="23.25" customHeight="1" x14ac:dyDescent="0.3">
      <c r="B83" s="548"/>
      <c r="C83" s="474"/>
      <c r="D83" s="401"/>
      <c r="E83" s="401"/>
      <c r="F83" s="401"/>
      <c r="G83" s="401"/>
      <c r="H83" s="474"/>
      <c r="I83" s="457"/>
      <c r="J83" s="457"/>
      <c r="K83" s="457"/>
      <c r="L83" s="457"/>
      <c r="M83" s="496"/>
      <c r="N83" s="402"/>
      <c r="O83" s="48" t="s">
        <v>23</v>
      </c>
      <c r="P83" s="480"/>
      <c r="Q83" s="474"/>
    </row>
    <row r="84" spans="2:19" ht="15.75" customHeight="1" x14ac:dyDescent="0.3">
      <c r="B84" s="548"/>
      <c r="C84" s="474"/>
      <c r="D84" s="401"/>
      <c r="E84" s="401"/>
      <c r="F84" s="401"/>
      <c r="G84" s="401"/>
      <c r="H84" s="474"/>
      <c r="I84" s="457"/>
      <c r="J84" s="457"/>
      <c r="K84" s="457"/>
      <c r="L84" s="457"/>
      <c r="M84" s="457"/>
      <c r="N84" s="420" t="s">
        <v>268</v>
      </c>
      <c r="O84" s="11">
        <f>O128</f>
        <v>5</v>
      </c>
      <c r="P84" s="480"/>
      <c r="Q84" s="474"/>
    </row>
    <row r="85" spans="2:19" ht="15.75" customHeight="1" x14ac:dyDescent="0.3">
      <c r="B85" s="548"/>
      <c r="C85" s="474"/>
      <c r="D85" s="401"/>
      <c r="E85" s="401"/>
      <c r="F85" s="401"/>
      <c r="G85" s="401"/>
      <c r="H85" s="474"/>
      <c r="I85" s="457"/>
      <c r="J85" s="457"/>
      <c r="K85" s="457"/>
      <c r="L85" s="457"/>
      <c r="M85" s="457"/>
      <c r="N85" s="420"/>
      <c r="O85" s="145"/>
      <c r="P85" s="480"/>
      <c r="Q85" s="474"/>
    </row>
    <row r="86" spans="2:19" ht="15.6" x14ac:dyDescent="0.3">
      <c r="B86" s="549"/>
      <c r="C86" s="475"/>
      <c r="D86" s="402"/>
      <c r="E86" s="402"/>
      <c r="F86" s="402"/>
      <c r="G86" s="402"/>
      <c r="H86" s="475"/>
      <c r="I86" s="458"/>
      <c r="J86" s="458"/>
      <c r="K86" s="458"/>
      <c r="L86" s="458"/>
      <c r="M86" s="458"/>
      <c r="N86" s="456"/>
      <c r="O86" s="10" t="s">
        <v>23</v>
      </c>
      <c r="P86" s="481"/>
      <c r="Q86" s="475"/>
    </row>
    <row r="87" spans="2:19" ht="31.5" customHeight="1" outlineLevel="1" x14ac:dyDescent="0.3">
      <c r="B87" s="400" t="s">
        <v>269</v>
      </c>
      <c r="C87" s="502"/>
      <c r="D87" s="436" t="s">
        <v>270</v>
      </c>
      <c r="E87" s="436" t="s">
        <v>521</v>
      </c>
      <c r="F87" s="463"/>
      <c r="G87" s="436" t="s">
        <v>260</v>
      </c>
      <c r="H87" s="467"/>
      <c r="I87" s="462">
        <v>319955.3</v>
      </c>
      <c r="J87" s="462">
        <v>0</v>
      </c>
      <c r="K87" s="462">
        <v>0</v>
      </c>
      <c r="L87" s="462">
        <v>271962</v>
      </c>
      <c r="M87" s="462">
        <v>47993.3</v>
      </c>
      <c r="N87" s="71" t="s">
        <v>582</v>
      </c>
      <c r="O87" s="87">
        <v>15</v>
      </c>
      <c r="P87" s="473" t="s">
        <v>272</v>
      </c>
      <c r="Q87" s="473" t="s">
        <v>271</v>
      </c>
    </row>
    <row r="88" spans="2:19" ht="46.8" outlineLevel="1" x14ac:dyDescent="0.3">
      <c r="B88" s="401"/>
      <c r="C88" s="503"/>
      <c r="D88" s="437"/>
      <c r="E88" s="437"/>
      <c r="F88" s="464"/>
      <c r="G88" s="437"/>
      <c r="H88" s="468"/>
      <c r="I88" s="457"/>
      <c r="J88" s="457"/>
      <c r="K88" s="457"/>
      <c r="L88" s="457"/>
      <c r="M88" s="457"/>
      <c r="N88" s="71" t="s">
        <v>583</v>
      </c>
      <c r="O88" s="37">
        <v>182</v>
      </c>
      <c r="P88" s="474"/>
      <c r="Q88" s="474"/>
      <c r="S88" s="62"/>
    </row>
    <row r="89" spans="2:19" ht="46.8" outlineLevel="1" x14ac:dyDescent="0.3">
      <c r="B89" s="401"/>
      <c r="C89" s="503"/>
      <c r="D89" s="437"/>
      <c r="E89" s="437"/>
      <c r="F89" s="464"/>
      <c r="G89" s="437"/>
      <c r="H89" s="468"/>
      <c r="I89" s="457"/>
      <c r="J89" s="457"/>
      <c r="K89" s="457"/>
      <c r="L89" s="457"/>
      <c r="M89" s="457"/>
      <c r="N89" s="71" t="s">
        <v>584</v>
      </c>
      <c r="O89" s="24">
        <v>182</v>
      </c>
      <c r="P89" s="475"/>
      <c r="Q89" s="475"/>
    </row>
    <row r="90" spans="2:19" ht="173.25" customHeight="1" outlineLevel="1" x14ac:dyDescent="0.3">
      <c r="B90" s="400" t="s">
        <v>273</v>
      </c>
      <c r="C90" s="502"/>
      <c r="D90" s="436" t="s">
        <v>270</v>
      </c>
      <c r="E90" s="436" t="s">
        <v>738</v>
      </c>
      <c r="F90" s="463"/>
      <c r="G90" s="436" t="s">
        <v>260</v>
      </c>
      <c r="H90" s="467"/>
      <c r="I90" s="462">
        <v>1080045</v>
      </c>
      <c r="J90" s="462">
        <v>0</v>
      </c>
      <c r="K90" s="462">
        <v>0</v>
      </c>
      <c r="L90" s="462">
        <v>918038</v>
      </c>
      <c r="M90" s="462">
        <v>162007</v>
      </c>
      <c r="N90" s="428" t="s">
        <v>585</v>
      </c>
      <c r="O90" s="37">
        <v>2</v>
      </c>
      <c r="P90" s="476" t="s">
        <v>451</v>
      </c>
      <c r="Q90" s="473" t="s">
        <v>517</v>
      </c>
    </row>
    <row r="91" spans="2:19" ht="29.25" customHeight="1" outlineLevel="1" x14ac:dyDescent="0.3">
      <c r="B91" s="401"/>
      <c r="C91" s="503"/>
      <c r="D91" s="437"/>
      <c r="E91" s="437"/>
      <c r="F91" s="464"/>
      <c r="G91" s="437"/>
      <c r="H91" s="468"/>
      <c r="I91" s="457"/>
      <c r="J91" s="457"/>
      <c r="K91" s="457"/>
      <c r="L91" s="457"/>
      <c r="M91" s="457"/>
      <c r="N91" s="430"/>
      <c r="O91" s="208"/>
      <c r="P91" s="474"/>
      <c r="Q91" s="474"/>
    </row>
    <row r="92" spans="2:19" ht="15.6" outlineLevel="1" x14ac:dyDescent="0.3">
      <c r="B92" s="401"/>
      <c r="C92" s="503"/>
      <c r="D92" s="437"/>
      <c r="E92" s="437"/>
      <c r="F92" s="464"/>
      <c r="G92" s="437"/>
      <c r="H92" s="468"/>
      <c r="I92" s="457"/>
      <c r="J92" s="457"/>
      <c r="K92" s="457"/>
      <c r="L92" s="457"/>
      <c r="M92" s="457"/>
      <c r="N92" s="428" t="s">
        <v>586</v>
      </c>
      <c r="O92" s="37">
        <v>1050</v>
      </c>
      <c r="P92" s="477"/>
      <c r="Q92" s="474"/>
    </row>
    <row r="93" spans="2:19" ht="17.25" customHeight="1" outlineLevel="1" x14ac:dyDescent="0.3">
      <c r="B93" s="401"/>
      <c r="C93" s="503"/>
      <c r="D93" s="437"/>
      <c r="E93" s="437"/>
      <c r="F93" s="464"/>
      <c r="G93" s="437"/>
      <c r="H93" s="468"/>
      <c r="I93" s="457"/>
      <c r="J93" s="457"/>
      <c r="K93" s="457"/>
      <c r="L93" s="457"/>
      <c r="M93" s="457"/>
      <c r="N93" s="430"/>
      <c r="O93" s="208"/>
      <c r="P93" s="474"/>
      <c r="Q93" s="474"/>
    </row>
    <row r="94" spans="2:19" ht="15.6" outlineLevel="1" x14ac:dyDescent="0.3">
      <c r="B94" s="401"/>
      <c r="C94" s="503"/>
      <c r="D94" s="437"/>
      <c r="E94" s="437"/>
      <c r="F94" s="464"/>
      <c r="G94" s="437"/>
      <c r="H94" s="468"/>
      <c r="I94" s="457"/>
      <c r="J94" s="457"/>
      <c r="K94" s="457"/>
      <c r="L94" s="457"/>
      <c r="M94" s="457"/>
      <c r="N94" s="428" t="s">
        <v>587</v>
      </c>
      <c r="O94" s="37">
        <v>734</v>
      </c>
      <c r="P94" s="477"/>
      <c r="Q94" s="474"/>
    </row>
    <row r="95" spans="2:19" ht="32.25" customHeight="1" outlineLevel="1" x14ac:dyDescent="0.3">
      <c r="B95" s="401"/>
      <c r="C95" s="503"/>
      <c r="D95" s="437"/>
      <c r="E95" s="437"/>
      <c r="F95" s="464"/>
      <c r="G95" s="437"/>
      <c r="H95" s="468"/>
      <c r="I95" s="457"/>
      <c r="J95" s="457"/>
      <c r="K95" s="457"/>
      <c r="L95" s="457"/>
      <c r="M95" s="457"/>
      <c r="N95" s="430"/>
      <c r="O95" s="208"/>
      <c r="P95" s="474"/>
      <c r="Q95" s="474"/>
    </row>
    <row r="96" spans="2:19" ht="15.6" outlineLevel="1" x14ac:dyDescent="0.3">
      <c r="B96" s="401"/>
      <c r="C96" s="503"/>
      <c r="D96" s="437"/>
      <c r="E96" s="437"/>
      <c r="F96" s="464"/>
      <c r="G96" s="437"/>
      <c r="H96" s="468"/>
      <c r="I96" s="457"/>
      <c r="J96" s="457"/>
      <c r="K96" s="457"/>
      <c r="L96" s="457"/>
      <c r="M96" s="457"/>
      <c r="N96" s="428" t="s">
        <v>588</v>
      </c>
      <c r="O96" s="24">
        <v>33</v>
      </c>
      <c r="P96" s="477"/>
      <c r="Q96" s="474"/>
    </row>
    <row r="97" spans="2:19" ht="51" customHeight="1" outlineLevel="1" x14ac:dyDescent="0.3">
      <c r="B97" s="402"/>
      <c r="C97" s="148"/>
      <c r="D97" s="183"/>
      <c r="E97" s="183"/>
      <c r="F97" s="185"/>
      <c r="G97" s="183"/>
      <c r="H97" s="184"/>
      <c r="I97" s="134"/>
      <c r="J97" s="134"/>
      <c r="K97" s="134"/>
      <c r="L97" s="134"/>
      <c r="M97" s="134"/>
      <c r="N97" s="430"/>
      <c r="O97" s="207"/>
      <c r="P97" s="80"/>
      <c r="Q97" s="80"/>
    </row>
    <row r="98" spans="2:19" ht="31.5" customHeight="1" outlineLevel="1" x14ac:dyDescent="0.3">
      <c r="B98" s="400" t="s">
        <v>277</v>
      </c>
      <c r="C98" s="502"/>
      <c r="D98" s="436" t="s">
        <v>270</v>
      </c>
      <c r="E98" s="436" t="s">
        <v>789</v>
      </c>
      <c r="F98" s="436"/>
      <c r="G98" s="436" t="s">
        <v>260</v>
      </c>
      <c r="H98" s="557"/>
      <c r="I98" s="462">
        <v>1856376.64</v>
      </c>
      <c r="J98" s="462">
        <v>0</v>
      </c>
      <c r="K98" s="462">
        <v>0</v>
      </c>
      <c r="L98" s="462">
        <v>1280000</v>
      </c>
      <c r="M98" s="462">
        <v>576376.64</v>
      </c>
      <c r="N98" s="71" t="s">
        <v>586</v>
      </c>
      <c r="O98" s="37">
        <v>2480</v>
      </c>
      <c r="P98" s="24" t="s">
        <v>643</v>
      </c>
      <c r="Q98" s="473" t="s">
        <v>517</v>
      </c>
    </row>
    <row r="99" spans="2:19" ht="46.8" outlineLevel="1" x14ac:dyDescent="0.3">
      <c r="B99" s="401"/>
      <c r="C99" s="503"/>
      <c r="D99" s="437"/>
      <c r="E99" s="437"/>
      <c r="F99" s="437"/>
      <c r="G99" s="437"/>
      <c r="H99" s="558"/>
      <c r="I99" s="457"/>
      <c r="J99" s="457"/>
      <c r="K99" s="457"/>
      <c r="L99" s="457"/>
      <c r="M99" s="457"/>
      <c r="N99" s="304" t="s">
        <v>589</v>
      </c>
      <c r="O99" s="37">
        <v>270</v>
      </c>
      <c r="P99" s="80"/>
      <c r="Q99" s="474"/>
    </row>
    <row r="100" spans="2:19" ht="110.25" customHeight="1" outlineLevel="1" x14ac:dyDescent="0.3">
      <c r="B100" s="401"/>
      <c r="C100" s="503"/>
      <c r="D100" s="437"/>
      <c r="E100" s="437"/>
      <c r="F100" s="437"/>
      <c r="G100" s="437"/>
      <c r="H100" s="558"/>
      <c r="I100" s="457"/>
      <c r="J100" s="457"/>
      <c r="K100" s="457"/>
      <c r="L100" s="457"/>
      <c r="M100" s="457"/>
      <c r="N100" s="71" t="s">
        <v>587</v>
      </c>
      <c r="O100" s="24">
        <v>1224</v>
      </c>
      <c r="P100" s="31"/>
      <c r="Q100" s="475"/>
    </row>
    <row r="101" spans="2:19" ht="64.5" customHeight="1" outlineLevel="1" x14ac:dyDescent="0.3">
      <c r="B101" s="214" t="s">
        <v>278</v>
      </c>
      <c r="C101" s="224"/>
      <c r="D101" s="459" t="s">
        <v>774</v>
      </c>
      <c r="E101" s="460"/>
      <c r="F101" s="460"/>
      <c r="G101" s="460"/>
      <c r="H101" s="460"/>
      <c r="I101" s="460"/>
      <c r="J101" s="460"/>
      <c r="K101" s="460"/>
      <c r="L101" s="460"/>
      <c r="M101" s="460"/>
      <c r="N101" s="460"/>
      <c r="O101" s="460"/>
      <c r="P101" s="460"/>
      <c r="Q101" s="461"/>
    </row>
    <row r="102" spans="2:19" ht="15.6" outlineLevel="1" x14ac:dyDescent="0.3">
      <c r="B102" s="400" t="s">
        <v>282</v>
      </c>
      <c r="C102" s="520"/>
      <c r="D102" s="436" t="s">
        <v>279</v>
      </c>
      <c r="E102" s="436" t="s">
        <v>283</v>
      </c>
      <c r="F102" s="463"/>
      <c r="G102" s="436" t="s">
        <v>260</v>
      </c>
      <c r="H102" s="467"/>
      <c r="I102" s="133">
        <f>SUM(J102,K102,L102,M102)</f>
        <v>3834332</v>
      </c>
      <c r="J102" s="462">
        <v>0</v>
      </c>
      <c r="K102" s="462">
        <v>0</v>
      </c>
      <c r="L102" s="133">
        <v>3259182</v>
      </c>
      <c r="M102" s="133">
        <v>575150</v>
      </c>
      <c r="N102" s="428" t="s">
        <v>586</v>
      </c>
      <c r="O102" s="86">
        <v>988</v>
      </c>
      <c r="P102" s="473" t="s">
        <v>499</v>
      </c>
      <c r="Q102" s="473" t="s">
        <v>281</v>
      </c>
      <c r="S102" s="21"/>
    </row>
    <row r="103" spans="2:19" ht="18" customHeight="1" outlineLevel="1" x14ac:dyDescent="0.3">
      <c r="B103" s="401"/>
      <c r="C103" s="521"/>
      <c r="D103" s="437"/>
      <c r="E103" s="437"/>
      <c r="F103" s="464"/>
      <c r="G103" s="437"/>
      <c r="H103" s="468"/>
      <c r="I103" s="457"/>
      <c r="J103" s="457"/>
      <c r="K103" s="457"/>
      <c r="L103" s="457"/>
      <c r="M103" s="457"/>
      <c r="N103" s="466"/>
      <c r="O103" s="159"/>
      <c r="P103" s="474"/>
      <c r="Q103" s="474"/>
    </row>
    <row r="104" spans="2:19" ht="15.6" outlineLevel="1" x14ac:dyDescent="0.3">
      <c r="B104" s="401"/>
      <c r="C104" s="521"/>
      <c r="D104" s="437"/>
      <c r="E104" s="437"/>
      <c r="F104" s="464"/>
      <c r="G104" s="437"/>
      <c r="H104" s="468"/>
      <c r="I104" s="457"/>
      <c r="J104" s="457"/>
      <c r="K104" s="457"/>
      <c r="L104" s="457"/>
      <c r="M104" s="457"/>
      <c r="N104" s="436" t="s">
        <v>589</v>
      </c>
      <c r="O104" s="160">
        <v>100</v>
      </c>
      <c r="P104" s="474"/>
      <c r="Q104" s="474"/>
    </row>
    <row r="105" spans="2:19" ht="33.75" customHeight="1" outlineLevel="1" x14ac:dyDescent="0.3">
      <c r="B105" s="401"/>
      <c r="C105" s="521"/>
      <c r="D105" s="437"/>
      <c r="E105" s="437"/>
      <c r="F105" s="464"/>
      <c r="G105" s="437"/>
      <c r="H105" s="468"/>
      <c r="I105" s="457"/>
      <c r="J105" s="457"/>
      <c r="K105" s="457"/>
      <c r="L105" s="457"/>
      <c r="M105" s="457"/>
      <c r="N105" s="430"/>
      <c r="O105" s="160"/>
      <c r="P105" s="474"/>
      <c r="Q105" s="474"/>
    </row>
    <row r="106" spans="2:19" ht="15.6" outlineLevel="1" x14ac:dyDescent="0.3">
      <c r="B106" s="401"/>
      <c r="C106" s="521"/>
      <c r="D106" s="437"/>
      <c r="E106" s="437"/>
      <c r="F106" s="464"/>
      <c r="G106" s="437"/>
      <c r="H106" s="468"/>
      <c r="I106" s="457"/>
      <c r="J106" s="457"/>
      <c r="K106" s="457"/>
      <c r="L106" s="457"/>
      <c r="M106" s="457"/>
      <c r="N106" s="428" t="s">
        <v>587</v>
      </c>
      <c r="O106" s="161">
        <v>785</v>
      </c>
      <c r="P106" s="474"/>
      <c r="Q106" s="474"/>
    </row>
    <row r="107" spans="2:19" ht="31.5" customHeight="1" outlineLevel="1" x14ac:dyDescent="0.3">
      <c r="B107" s="402"/>
      <c r="C107" s="149"/>
      <c r="D107" s="430"/>
      <c r="E107" s="430"/>
      <c r="F107" s="465"/>
      <c r="G107" s="430"/>
      <c r="H107" s="469"/>
      <c r="I107" s="458"/>
      <c r="J107" s="458"/>
      <c r="K107" s="458"/>
      <c r="L107" s="458"/>
      <c r="M107" s="458"/>
      <c r="N107" s="466"/>
      <c r="O107" s="162"/>
      <c r="P107" s="475"/>
      <c r="Q107" s="475"/>
    </row>
    <row r="108" spans="2:19" ht="15.6" outlineLevel="1" x14ac:dyDescent="0.3">
      <c r="B108" s="400" t="s">
        <v>472</v>
      </c>
      <c r="C108" s="502"/>
      <c r="D108" s="400" t="s">
        <v>284</v>
      </c>
      <c r="E108" s="400" t="s">
        <v>719</v>
      </c>
      <c r="F108" s="520"/>
      <c r="G108" s="400" t="s">
        <v>260</v>
      </c>
      <c r="H108" s="502"/>
      <c r="I108" s="470">
        <v>2899546.09</v>
      </c>
      <c r="J108" s="470">
        <v>0</v>
      </c>
      <c r="K108" s="470">
        <v>0</v>
      </c>
      <c r="L108" s="470">
        <v>2464614.17</v>
      </c>
      <c r="M108" s="470">
        <v>434931.92</v>
      </c>
      <c r="N108" s="427" t="s">
        <v>265</v>
      </c>
      <c r="O108" s="87">
        <v>4</v>
      </c>
      <c r="P108" s="476" t="s">
        <v>354</v>
      </c>
      <c r="Q108" s="473" t="s">
        <v>281</v>
      </c>
    </row>
    <row r="109" spans="2:19" ht="48" customHeight="1" outlineLevel="1" x14ac:dyDescent="0.3">
      <c r="B109" s="401"/>
      <c r="C109" s="503"/>
      <c r="D109" s="401"/>
      <c r="E109" s="401"/>
      <c r="F109" s="521"/>
      <c r="G109" s="401"/>
      <c r="H109" s="503"/>
      <c r="I109" s="471"/>
      <c r="J109" s="471"/>
      <c r="K109" s="471"/>
      <c r="L109" s="471"/>
      <c r="M109" s="471"/>
      <c r="N109" s="456"/>
      <c r="O109" s="152"/>
      <c r="P109" s="477"/>
      <c r="Q109" s="474"/>
    </row>
    <row r="110" spans="2:19" ht="15.6" outlineLevel="1" x14ac:dyDescent="0.3">
      <c r="B110" s="401"/>
      <c r="C110" s="503"/>
      <c r="D110" s="401"/>
      <c r="E110" s="401"/>
      <c r="F110" s="521"/>
      <c r="G110" s="401"/>
      <c r="H110" s="503"/>
      <c r="I110" s="471"/>
      <c r="J110" s="471"/>
      <c r="K110" s="471"/>
      <c r="L110" s="471"/>
      <c r="M110" s="471"/>
      <c r="N110" s="427" t="s">
        <v>267</v>
      </c>
      <c r="O110" s="37">
        <v>2568</v>
      </c>
      <c r="P110" s="477"/>
      <c r="Q110" s="474"/>
    </row>
    <row r="111" spans="2:19" ht="15.6" outlineLevel="1" x14ac:dyDescent="0.3">
      <c r="B111" s="401"/>
      <c r="C111" s="503"/>
      <c r="D111" s="401"/>
      <c r="E111" s="401"/>
      <c r="F111" s="521"/>
      <c r="G111" s="401"/>
      <c r="H111" s="503"/>
      <c r="I111" s="471"/>
      <c r="J111" s="471"/>
      <c r="K111" s="471"/>
      <c r="L111" s="471"/>
      <c r="M111" s="471"/>
      <c r="N111" s="456"/>
      <c r="O111" s="137"/>
      <c r="P111" s="477"/>
      <c r="Q111" s="474"/>
    </row>
    <row r="112" spans="2:19" ht="15.6" outlineLevel="1" x14ac:dyDescent="0.3">
      <c r="B112" s="401"/>
      <c r="C112" s="503"/>
      <c r="D112" s="401"/>
      <c r="E112" s="401"/>
      <c r="F112" s="521"/>
      <c r="G112" s="401"/>
      <c r="H112" s="503"/>
      <c r="I112" s="471"/>
      <c r="J112" s="471"/>
      <c r="K112" s="471"/>
      <c r="L112" s="471"/>
      <c r="M112" s="471"/>
      <c r="N112" s="427" t="s">
        <v>301</v>
      </c>
      <c r="O112" s="163">
        <v>35</v>
      </c>
      <c r="P112" s="477"/>
      <c r="Q112" s="474"/>
    </row>
    <row r="113" spans="2:17" ht="49.5" customHeight="1" outlineLevel="1" x14ac:dyDescent="0.3">
      <c r="B113" s="401"/>
      <c r="C113" s="503"/>
      <c r="D113" s="401"/>
      <c r="E113" s="401"/>
      <c r="F113" s="521"/>
      <c r="G113" s="401"/>
      <c r="H113" s="503"/>
      <c r="I113" s="471"/>
      <c r="J113" s="471"/>
      <c r="K113" s="471"/>
      <c r="L113" s="471"/>
      <c r="M113" s="471"/>
      <c r="N113" s="456"/>
      <c r="O113" s="146"/>
      <c r="P113" s="477"/>
      <c r="Q113" s="474"/>
    </row>
    <row r="114" spans="2:17" ht="15.6" outlineLevel="1" x14ac:dyDescent="0.3">
      <c r="B114" s="401"/>
      <c r="C114" s="503"/>
      <c r="D114" s="401"/>
      <c r="E114" s="401"/>
      <c r="F114" s="521"/>
      <c r="G114" s="401"/>
      <c r="H114" s="503"/>
      <c r="I114" s="471"/>
      <c r="J114" s="471"/>
      <c r="K114" s="471"/>
      <c r="L114" s="471"/>
      <c r="M114" s="471"/>
      <c r="N114" s="427" t="s">
        <v>263</v>
      </c>
      <c r="O114" s="80">
        <v>2120</v>
      </c>
      <c r="P114" s="477"/>
      <c r="Q114" s="474"/>
    </row>
    <row r="115" spans="2:17" ht="33" customHeight="1" outlineLevel="1" x14ac:dyDescent="0.3">
      <c r="B115" s="402"/>
      <c r="C115" s="148"/>
      <c r="D115" s="402"/>
      <c r="E115" s="402"/>
      <c r="F115" s="149"/>
      <c r="G115" s="402"/>
      <c r="H115" s="148"/>
      <c r="I115" s="472"/>
      <c r="J115" s="472"/>
      <c r="K115" s="472"/>
      <c r="L115" s="472"/>
      <c r="M115" s="472"/>
      <c r="N115" s="456"/>
      <c r="O115" s="138"/>
      <c r="P115" s="482"/>
      <c r="Q115" s="475"/>
    </row>
    <row r="116" spans="2:17" ht="46.8" outlineLevel="1" x14ac:dyDescent="0.3">
      <c r="B116" s="400" t="s">
        <v>722</v>
      </c>
      <c r="C116" s="502"/>
      <c r="D116" s="400" t="s">
        <v>284</v>
      </c>
      <c r="E116" s="400" t="s">
        <v>755</v>
      </c>
      <c r="F116" s="520"/>
      <c r="G116" s="400" t="s">
        <v>260</v>
      </c>
      <c r="H116" s="502"/>
      <c r="I116" s="133">
        <f>SUM(J116,K116,L116,M116)</f>
        <v>2000000</v>
      </c>
      <c r="J116" s="462">
        <v>0</v>
      </c>
      <c r="K116" s="462">
        <v>0</v>
      </c>
      <c r="L116" s="133">
        <v>1700000</v>
      </c>
      <c r="M116" s="133">
        <v>300000</v>
      </c>
      <c r="N116" s="26" t="s">
        <v>266</v>
      </c>
      <c r="O116" s="87">
        <v>360</v>
      </c>
      <c r="P116" s="473" t="s">
        <v>451</v>
      </c>
      <c r="Q116" s="473" t="s">
        <v>348</v>
      </c>
    </row>
    <row r="117" spans="2:17" ht="15.6" outlineLevel="1" x14ac:dyDescent="0.3">
      <c r="B117" s="401"/>
      <c r="C117" s="503"/>
      <c r="D117" s="401"/>
      <c r="E117" s="401"/>
      <c r="F117" s="521"/>
      <c r="G117" s="401"/>
      <c r="H117" s="503"/>
      <c r="I117" s="457"/>
      <c r="J117" s="457"/>
      <c r="K117" s="457"/>
      <c r="L117" s="457"/>
      <c r="M117" s="457"/>
      <c r="N117" s="427" t="s">
        <v>291</v>
      </c>
      <c r="O117" s="86">
        <v>80</v>
      </c>
      <c r="P117" s="474"/>
      <c r="Q117" s="474"/>
    </row>
    <row r="118" spans="2:17" ht="32.25" customHeight="1" outlineLevel="1" x14ac:dyDescent="0.3">
      <c r="B118" s="401"/>
      <c r="C118" s="503"/>
      <c r="D118" s="401"/>
      <c r="E118" s="401"/>
      <c r="F118" s="521"/>
      <c r="G118" s="401"/>
      <c r="H118" s="503"/>
      <c r="I118" s="457"/>
      <c r="J118" s="457"/>
      <c r="K118" s="457"/>
      <c r="L118" s="457"/>
      <c r="M118" s="457"/>
      <c r="N118" s="456"/>
      <c r="O118" s="38"/>
      <c r="P118" s="474"/>
      <c r="Q118" s="474"/>
    </row>
    <row r="119" spans="2:17" ht="48.75" customHeight="1" outlineLevel="1" x14ac:dyDescent="0.3">
      <c r="B119" s="402"/>
      <c r="C119" s="503"/>
      <c r="D119" s="401"/>
      <c r="E119" s="401"/>
      <c r="F119" s="521"/>
      <c r="G119" s="401"/>
      <c r="H119" s="503"/>
      <c r="I119" s="458"/>
      <c r="J119" s="457"/>
      <c r="K119" s="457"/>
      <c r="L119" s="458"/>
      <c r="M119" s="458"/>
      <c r="N119" s="26" t="s">
        <v>261</v>
      </c>
      <c r="O119" s="164">
        <v>325</v>
      </c>
      <c r="P119" s="475"/>
      <c r="Q119" s="475"/>
    </row>
    <row r="120" spans="2:17" ht="31.5" customHeight="1" outlineLevel="1" x14ac:dyDescent="0.3">
      <c r="B120" s="400" t="s">
        <v>285</v>
      </c>
      <c r="C120" s="502"/>
      <c r="D120" s="400" t="s">
        <v>353</v>
      </c>
      <c r="E120" s="400" t="s">
        <v>286</v>
      </c>
      <c r="F120" s="520"/>
      <c r="G120" s="400" t="s">
        <v>260</v>
      </c>
      <c r="H120" s="502"/>
      <c r="I120" s="470">
        <f>SUM(J120:M122)</f>
        <v>600000</v>
      </c>
      <c r="J120" s="470">
        <v>0</v>
      </c>
      <c r="K120" s="470">
        <v>0</v>
      </c>
      <c r="L120" s="470">
        <v>510000</v>
      </c>
      <c r="M120" s="470">
        <v>90000</v>
      </c>
      <c r="N120" s="26" t="s">
        <v>267</v>
      </c>
      <c r="O120" s="37">
        <v>145</v>
      </c>
      <c r="P120" s="473" t="s">
        <v>272</v>
      </c>
      <c r="Q120" s="473" t="s">
        <v>287</v>
      </c>
    </row>
    <row r="121" spans="2:17" ht="46.8" outlineLevel="1" x14ac:dyDescent="0.3">
      <c r="B121" s="401"/>
      <c r="C121" s="503"/>
      <c r="D121" s="401"/>
      <c r="E121" s="401"/>
      <c r="F121" s="521"/>
      <c r="G121" s="401"/>
      <c r="H121" s="503"/>
      <c r="I121" s="471"/>
      <c r="J121" s="471"/>
      <c r="K121" s="471"/>
      <c r="L121" s="471"/>
      <c r="M121" s="471"/>
      <c r="N121" s="26" t="s">
        <v>291</v>
      </c>
      <c r="O121" s="37">
        <v>145</v>
      </c>
      <c r="P121" s="474"/>
      <c r="Q121" s="474"/>
    </row>
    <row r="122" spans="2:17" ht="81" customHeight="1" outlineLevel="1" x14ac:dyDescent="0.3">
      <c r="B122" s="401"/>
      <c r="C122" s="503"/>
      <c r="D122" s="401"/>
      <c r="E122" s="401"/>
      <c r="F122" s="521"/>
      <c r="G122" s="401"/>
      <c r="H122" s="503"/>
      <c r="I122" s="471"/>
      <c r="J122" s="471"/>
      <c r="K122" s="471"/>
      <c r="L122" s="471"/>
      <c r="M122" s="471"/>
      <c r="N122" s="26" t="s">
        <v>263</v>
      </c>
      <c r="O122" s="37">
        <v>145</v>
      </c>
      <c r="P122" s="474"/>
      <c r="Q122" s="474"/>
    </row>
    <row r="123" spans="2:17" ht="31.5" customHeight="1" outlineLevel="1" x14ac:dyDescent="0.3">
      <c r="B123" s="400" t="s">
        <v>288</v>
      </c>
      <c r="C123" s="502"/>
      <c r="D123" s="400" t="s">
        <v>353</v>
      </c>
      <c r="E123" s="473" t="s">
        <v>16</v>
      </c>
      <c r="F123" s="520"/>
      <c r="G123" s="400" t="s">
        <v>260</v>
      </c>
      <c r="H123" s="502"/>
      <c r="I123" s="470">
        <f>SUM(J123:M125)</f>
        <v>2000000</v>
      </c>
      <c r="J123" s="470">
        <v>0</v>
      </c>
      <c r="K123" s="470">
        <v>0</v>
      </c>
      <c r="L123" s="470">
        <v>1700000</v>
      </c>
      <c r="M123" s="470">
        <v>300000</v>
      </c>
      <c r="N123" s="26" t="s">
        <v>264</v>
      </c>
      <c r="O123" s="37">
        <v>55</v>
      </c>
      <c r="P123" s="473" t="s">
        <v>274</v>
      </c>
      <c r="Q123" s="473" t="s">
        <v>271</v>
      </c>
    </row>
    <row r="124" spans="2:17" ht="46.8" outlineLevel="1" x14ac:dyDescent="0.3">
      <c r="B124" s="401"/>
      <c r="C124" s="503"/>
      <c r="D124" s="401"/>
      <c r="E124" s="474"/>
      <c r="F124" s="521"/>
      <c r="G124" s="401"/>
      <c r="H124" s="503"/>
      <c r="I124" s="471"/>
      <c r="J124" s="471"/>
      <c r="K124" s="471"/>
      <c r="L124" s="471"/>
      <c r="M124" s="471"/>
      <c r="N124" s="26" t="s">
        <v>266</v>
      </c>
      <c r="O124" s="37">
        <v>55</v>
      </c>
      <c r="P124" s="474"/>
      <c r="Q124" s="474"/>
    </row>
    <row r="125" spans="2:17" ht="46.8" outlineLevel="1" x14ac:dyDescent="0.3">
      <c r="B125" s="401"/>
      <c r="C125" s="503"/>
      <c r="D125" s="401"/>
      <c r="E125" s="474"/>
      <c r="F125" s="521"/>
      <c r="G125" s="401"/>
      <c r="H125" s="503"/>
      <c r="I125" s="471"/>
      <c r="J125" s="471"/>
      <c r="K125" s="471"/>
      <c r="L125" s="471"/>
      <c r="M125" s="471"/>
      <c r="N125" s="26" t="s">
        <v>261</v>
      </c>
      <c r="O125" s="24">
        <v>50</v>
      </c>
      <c r="P125" s="475"/>
      <c r="Q125" s="475"/>
    </row>
    <row r="126" spans="2:17" ht="47.25" customHeight="1" outlineLevel="1" x14ac:dyDescent="0.3">
      <c r="B126" s="400" t="s">
        <v>289</v>
      </c>
      <c r="C126" s="551"/>
      <c r="D126" s="400" t="s">
        <v>290</v>
      </c>
      <c r="E126" s="400" t="s">
        <v>754</v>
      </c>
      <c r="F126" s="520"/>
      <c r="G126" s="400" t="s">
        <v>260</v>
      </c>
      <c r="H126" s="502"/>
      <c r="I126" s="470">
        <f>SUM(J126:M134)</f>
        <v>5210000</v>
      </c>
      <c r="J126" s="470">
        <f>SUM(J135:J143)</f>
        <v>0</v>
      </c>
      <c r="K126" s="470">
        <f>SUM(K135:K143)</f>
        <v>0</v>
      </c>
      <c r="L126" s="470">
        <f>SUM(L135:L143)</f>
        <v>4428500</v>
      </c>
      <c r="M126" s="470">
        <f>SUM(M135:M143)</f>
        <v>781500</v>
      </c>
      <c r="N126" s="26" t="s">
        <v>266</v>
      </c>
      <c r="O126" s="37">
        <f>O139</f>
        <v>250</v>
      </c>
      <c r="P126" s="473" t="s">
        <v>322</v>
      </c>
      <c r="Q126" s="473" t="s">
        <v>631</v>
      </c>
    </row>
    <row r="127" spans="2:17" ht="35.25" customHeight="1" outlineLevel="1" x14ac:dyDescent="0.3">
      <c r="B127" s="401"/>
      <c r="C127" s="552"/>
      <c r="D127" s="401"/>
      <c r="E127" s="401"/>
      <c r="F127" s="521"/>
      <c r="G127" s="401"/>
      <c r="H127" s="503"/>
      <c r="I127" s="471"/>
      <c r="J127" s="471"/>
      <c r="K127" s="471"/>
      <c r="L127" s="471"/>
      <c r="M127" s="471"/>
      <c r="N127" s="26" t="s">
        <v>267</v>
      </c>
      <c r="O127" s="37">
        <f>O140</f>
        <v>1000</v>
      </c>
      <c r="P127" s="474"/>
      <c r="Q127" s="474"/>
    </row>
    <row r="128" spans="2:17" ht="15.6" outlineLevel="1" x14ac:dyDescent="0.3">
      <c r="B128" s="401"/>
      <c r="C128" s="552"/>
      <c r="D128" s="401"/>
      <c r="E128" s="401"/>
      <c r="F128" s="521"/>
      <c r="G128" s="401"/>
      <c r="H128" s="503"/>
      <c r="I128" s="471"/>
      <c r="J128" s="471"/>
      <c r="K128" s="471"/>
      <c r="L128" s="471"/>
      <c r="M128" s="471"/>
      <c r="N128" s="427" t="s">
        <v>276</v>
      </c>
      <c r="O128" s="37">
        <v>5</v>
      </c>
      <c r="P128" s="477"/>
      <c r="Q128" s="474"/>
    </row>
    <row r="129" spans="2:17" ht="15.6" outlineLevel="1" x14ac:dyDescent="0.3">
      <c r="B129" s="401"/>
      <c r="C129" s="552"/>
      <c r="D129" s="401"/>
      <c r="E129" s="401"/>
      <c r="F129" s="521"/>
      <c r="G129" s="401"/>
      <c r="H129" s="503"/>
      <c r="I129" s="471"/>
      <c r="J129" s="471"/>
      <c r="K129" s="471"/>
      <c r="L129" s="471"/>
      <c r="M129" s="471"/>
      <c r="N129" s="456"/>
      <c r="O129" s="137"/>
      <c r="P129" s="477"/>
      <c r="Q129" s="474"/>
    </row>
    <row r="130" spans="2:17" ht="47.25" customHeight="1" outlineLevel="1" x14ac:dyDescent="0.3">
      <c r="B130" s="401"/>
      <c r="C130" s="552"/>
      <c r="D130" s="401"/>
      <c r="E130" s="401"/>
      <c r="F130" s="521"/>
      <c r="G130" s="401"/>
      <c r="H130" s="503"/>
      <c r="I130" s="471"/>
      <c r="J130" s="471"/>
      <c r="K130" s="471"/>
      <c r="L130" s="471"/>
      <c r="M130" s="471"/>
      <c r="N130" s="26" t="s">
        <v>291</v>
      </c>
      <c r="O130" s="87">
        <f>O141</f>
        <v>200</v>
      </c>
      <c r="P130" s="474"/>
      <c r="Q130" s="474"/>
    </row>
    <row r="131" spans="2:17" ht="15.6" outlineLevel="1" x14ac:dyDescent="0.3">
      <c r="B131" s="401"/>
      <c r="C131" s="552"/>
      <c r="D131" s="401"/>
      <c r="E131" s="401"/>
      <c r="F131" s="521"/>
      <c r="G131" s="401"/>
      <c r="H131" s="503"/>
      <c r="I131" s="471"/>
      <c r="J131" s="471"/>
      <c r="K131" s="471"/>
      <c r="L131" s="471"/>
      <c r="M131" s="471"/>
      <c r="N131" s="427" t="s">
        <v>262</v>
      </c>
      <c r="O131" s="37">
        <v>135</v>
      </c>
      <c r="P131" s="477"/>
      <c r="Q131" s="474"/>
    </row>
    <row r="132" spans="2:17" ht="47.25" customHeight="1" outlineLevel="1" x14ac:dyDescent="0.3">
      <c r="B132" s="401"/>
      <c r="C132" s="552"/>
      <c r="D132" s="401"/>
      <c r="E132" s="401"/>
      <c r="F132" s="521"/>
      <c r="G132" s="401"/>
      <c r="H132" s="503"/>
      <c r="I132" s="471"/>
      <c r="J132" s="471"/>
      <c r="K132" s="471"/>
      <c r="L132" s="471"/>
      <c r="M132" s="471"/>
      <c r="N132" s="456"/>
      <c r="O132" s="137"/>
      <c r="P132" s="477"/>
      <c r="Q132" s="474"/>
    </row>
    <row r="133" spans="2:17" ht="47.25" customHeight="1" outlineLevel="1" x14ac:dyDescent="0.3">
      <c r="B133" s="401"/>
      <c r="C133" s="552"/>
      <c r="D133" s="401"/>
      <c r="E133" s="401"/>
      <c r="F133" s="521"/>
      <c r="G133" s="401"/>
      <c r="H133" s="503"/>
      <c r="I133" s="471"/>
      <c r="J133" s="471"/>
      <c r="K133" s="471"/>
      <c r="L133" s="471"/>
      <c r="M133" s="471"/>
      <c r="N133" s="26" t="s">
        <v>261</v>
      </c>
      <c r="O133" s="87">
        <f>O142</f>
        <v>250</v>
      </c>
      <c r="P133" s="474"/>
      <c r="Q133" s="474"/>
    </row>
    <row r="134" spans="2:17" ht="46.8" outlineLevel="1" x14ac:dyDescent="0.3">
      <c r="B134" s="401"/>
      <c r="C134" s="552"/>
      <c r="D134" s="401"/>
      <c r="E134" s="401"/>
      <c r="F134" s="521"/>
      <c r="G134" s="401"/>
      <c r="H134" s="503"/>
      <c r="I134" s="471"/>
      <c r="J134" s="471"/>
      <c r="K134" s="471"/>
      <c r="L134" s="471"/>
      <c r="M134" s="471"/>
      <c r="N134" s="26" t="s">
        <v>263</v>
      </c>
      <c r="O134" s="37">
        <f>O143</f>
        <v>1000</v>
      </c>
      <c r="P134" s="475"/>
      <c r="Q134" s="475"/>
    </row>
    <row r="135" spans="2:17" ht="15.6" outlineLevel="1" x14ac:dyDescent="0.3">
      <c r="B135" s="400" t="s">
        <v>292</v>
      </c>
      <c r="C135" s="551"/>
      <c r="D135" s="400" t="s">
        <v>290</v>
      </c>
      <c r="E135" s="400" t="s">
        <v>754</v>
      </c>
      <c r="F135" s="502"/>
      <c r="G135" s="400" t="s">
        <v>260</v>
      </c>
      <c r="H135" s="502"/>
      <c r="I135" s="470">
        <f>SUM(J135:M137)</f>
        <v>1350000</v>
      </c>
      <c r="J135" s="470">
        <v>0</v>
      </c>
      <c r="K135" s="470">
        <v>0</v>
      </c>
      <c r="L135" s="470">
        <v>1147500</v>
      </c>
      <c r="M135" s="470">
        <v>202500</v>
      </c>
      <c r="N135" s="427" t="s">
        <v>276</v>
      </c>
      <c r="O135" s="37">
        <v>5</v>
      </c>
      <c r="P135" s="473" t="s">
        <v>322</v>
      </c>
      <c r="Q135" s="473" t="s">
        <v>344</v>
      </c>
    </row>
    <row r="136" spans="2:17" ht="21" customHeight="1" outlineLevel="1" x14ac:dyDescent="0.3">
      <c r="B136" s="401"/>
      <c r="C136" s="552"/>
      <c r="D136" s="401"/>
      <c r="E136" s="401"/>
      <c r="F136" s="503"/>
      <c r="G136" s="401"/>
      <c r="H136" s="503"/>
      <c r="I136" s="471"/>
      <c r="J136" s="471"/>
      <c r="K136" s="471"/>
      <c r="L136" s="471"/>
      <c r="M136" s="471"/>
      <c r="N136" s="456"/>
      <c r="O136" s="152"/>
      <c r="P136" s="474"/>
      <c r="Q136" s="474"/>
    </row>
    <row r="137" spans="2:17" ht="214.5" customHeight="1" outlineLevel="1" x14ac:dyDescent="0.3">
      <c r="B137" s="401"/>
      <c r="C137" s="552"/>
      <c r="D137" s="401"/>
      <c r="E137" s="401"/>
      <c r="F137" s="503"/>
      <c r="G137" s="401"/>
      <c r="H137" s="503"/>
      <c r="I137" s="471"/>
      <c r="J137" s="471"/>
      <c r="K137" s="471"/>
      <c r="L137" s="471"/>
      <c r="M137" s="471"/>
      <c r="N137" s="427" t="s">
        <v>262</v>
      </c>
      <c r="O137" s="37">
        <v>135</v>
      </c>
      <c r="P137" s="474"/>
      <c r="Q137" s="474"/>
    </row>
    <row r="138" spans="2:17" ht="18" customHeight="1" outlineLevel="1" x14ac:dyDescent="0.3">
      <c r="B138" s="402"/>
      <c r="C138" s="560"/>
      <c r="D138" s="402"/>
      <c r="E138" s="402"/>
      <c r="F138" s="555"/>
      <c r="G138" s="402"/>
      <c r="H138" s="555"/>
      <c r="I138" s="472"/>
      <c r="J138" s="472"/>
      <c r="K138" s="472"/>
      <c r="L138" s="472"/>
      <c r="M138" s="472"/>
      <c r="N138" s="456"/>
      <c r="O138" s="137"/>
      <c r="P138" s="475"/>
      <c r="Q138" s="475"/>
    </row>
    <row r="139" spans="2:17" ht="47.25" customHeight="1" outlineLevel="1" x14ac:dyDescent="0.3">
      <c r="B139" s="400" t="s">
        <v>293</v>
      </c>
      <c r="C139" s="551"/>
      <c r="D139" s="400" t="s">
        <v>290</v>
      </c>
      <c r="E139" s="400" t="s">
        <v>754</v>
      </c>
      <c r="F139" s="520"/>
      <c r="G139" s="400" t="s">
        <v>260</v>
      </c>
      <c r="H139" s="502"/>
      <c r="I139" s="470">
        <f>SUM(J139:M143)</f>
        <v>3860000</v>
      </c>
      <c r="J139" s="470">
        <v>0</v>
      </c>
      <c r="K139" s="470">
        <v>0</v>
      </c>
      <c r="L139" s="470">
        <v>3281000</v>
      </c>
      <c r="M139" s="470">
        <v>579000</v>
      </c>
      <c r="N139" s="26" t="s">
        <v>266</v>
      </c>
      <c r="O139" s="87">
        <v>250</v>
      </c>
      <c r="P139" s="473" t="s">
        <v>322</v>
      </c>
      <c r="Q139" s="473" t="s">
        <v>344</v>
      </c>
    </row>
    <row r="140" spans="2:17" ht="34.5" customHeight="1" outlineLevel="1" x14ac:dyDescent="0.3">
      <c r="B140" s="401"/>
      <c r="C140" s="552"/>
      <c r="D140" s="401"/>
      <c r="E140" s="401"/>
      <c r="F140" s="521"/>
      <c r="G140" s="401"/>
      <c r="H140" s="503"/>
      <c r="I140" s="471"/>
      <c r="J140" s="471"/>
      <c r="K140" s="471"/>
      <c r="L140" s="471"/>
      <c r="M140" s="471"/>
      <c r="N140" s="26" t="s">
        <v>267</v>
      </c>
      <c r="O140" s="37">
        <v>1000</v>
      </c>
      <c r="P140" s="474"/>
      <c r="Q140" s="474"/>
    </row>
    <row r="141" spans="2:17" ht="46.8" outlineLevel="1" x14ac:dyDescent="0.3">
      <c r="B141" s="401"/>
      <c r="C141" s="552"/>
      <c r="D141" s="401"/>
      <c r="E141" s="401"/>
      <c r="F141" s="521"/>
      <c r="G141" s="401"/>
      <c r="H141" s="503"/>
      <c r="I141" s="471"/>
      <c r="J141" s="471"/>
      <c r="K141" s="471"/>
      <c r="L141" s="471"/>
      <c r="M141" s="471"/>
      <c r="N141" s="26" t="s">
        <v>291</v>
      </c>
      <c r="O141" s="37">
        <v>200</v>
      </c>
      <c r="P141" s="474"/>
      <c r="Q141" s="474"/>
    </row>
    <row r="142" spans="2:17" ht="46.8" outlineLevel="1" x14ac:dyDescent="0.3">
      <c r="B142" s="401"/>
      <c r="C142" s="552"/>
      <c r="D142" s="401"/>
      <c r="E142" s="401"/>
      <c r="F142" s="521"/>
      <c r="G142" s="401"/>
      <c r="H142" s="503"/>
      <c r="I142" s="471"/>
      <c r="J142" s="471"/>
      <c r="K142" s="471"/>
      <c r="L142" s="471"/>
      <c r="M142" s="471"/>
      <c r="N142" s="26" t="s">
        <v>261</v>
      </c>
      <c r="O142" s="37">
        <v>250</v>
      </c>
      <c r="P142" s="474"/>
      <c r="Q142" s="474"/>
    </row>
    <row r="143" spans="2:17" ht="92.25" customHeight="1" outlineLevel="1" x14ac:dyDescent="0.3">
      <c r="B143" s="401"/>
      <c r="C143" s="552"/>
      <c r="D143" s="401"/>
      <c r="E143" s="401"/>
      <c r="F143" s="521"/>
      <c r="G143" s="401"/>
      <c r="H143" s="503"/>
      <c r="I143" s="471"/>
      <c r="J143" s="471"/>
      <c r="K143" s="471"/>
      <c r="L143" s="471"/>
      <c r="M143" s="471"/>
      <c r="N143" s="26" t="s">
        <v>263</v>
      </c>
      <c r="O143" s="37">
        <v>1000</v>
      </c>
      <c r="P143" s="475"/>
      <c r="Q143" s="475"/>
    </row>
    <row r="144" spans="2:17" ht="63" customHeight="1" outlineLevel="1" x14ac:dyDescent="0.3">
      <c r="B144" s="400" t="s">
        <v>295</v>
      </c>
      <c r="C144" s="551"/>
      <c r="D144" s="400" t="s">
        <v>296</v>
      </c>
      <c r="E144" s="400" t="s">
        <v>753</v>
      </c>
      <c r="F144" s="520"/>
      <c r="G144" s="400" t="s">
        <v>260</v>
      </c>
      <c r="H144" s="502"/>
      <c r="I144" s="470">
        <v>1588600</v>
      </c>
      <c r="J144" s="470">
        <v>0</v>
      </c>
      <c r="K144" s="470">
        <v>0</v>
      </c>
      <c r="L144" s="470">
        <v>1020000</v>
      </c>
      <c r="M144" s="470">
        <v>568600</v>
      </c>
      <c r="N144" s="26" t="s">
        <v>265</v>
      </c>
      <c r="O144" s="37">
        <v>2</v>
      </c>
      <c r="P144" s="473" t="s">
        <v>280</v>
      </c>
      <c r="Q144" s="473" t="s">
        <v>297</v>
      </c>
    </row>
    <row r="145" spans="2:17" ht="34.5" customHeight="1" outlineLevel="1" x14ac:dyDescent="0.3">
      <c r="B145" s="401"/>
      <c r="C145" s="552"/>
      <c r="D145" s="401"/>
      <c r="E145" s="401"/>
      <c r="F145" s="521"/>
      <c r="G145" s="401"/>
      <c r="H145" s="503"/>
      <c r="I145" s="471"/>
      <c r="J145" s="471"/>
      <c r="K145" s="471"/>
      <c r="L145" s="471"/>
      <c r="M145" s="471"/>
      <c r="N145" s="26" t="s">
        <v>267</v>
      </c>
      <c r="O145" s="37">
        <v>1262</v>
      </c>
      <c r="P145" s="474"/>
      <c r="Q145" s="474"/>
    </row>
    <row r="146" spans="2:17" ht="65.25" customHeight="1" outlineLevel="1" x14ac:dyDescent="0.3">
      <c r="B146" s="401"/>
      <c r="C146" s="552"/>
      <c r="D146" s="401"/>
      <c r="E146" s="401"/>
      <c r="F146" s="521"/>
      <c r="G146" s="401"/>
      <c r="H146" s="503"/>
      <c r="I146" s="471"/>
      <c r="J146" s="471"/>
      <c r="K146" s="471"/>
      <c r="L146" s="471"/>
      <c r="M146" s="471"/>
      <c r="N146" s="26" t="s">
        <v>301</v>
      </c>
      <c r="O146" s="37">
        <v>20</v>
      </c>
      <c r="P146" s="474"/>
      <c r="Q146" s="474"/>
    </row>
    <row r="147" spans="2:17" ht="46.8" outlineLevel="1" x14ac:dyDescent="0.3">
      <c r="B147" s="401"/>
      <c r="C147" s="552"/>
      <c r="D147" s="401"/>
      <c r="E147" s="401"/>
      <c r="F147" s="521"/>
      <c r="G147" s="401"/>
      <c r="H147" s="503"/>
      <c r="I147" s="471"/>
      <c r="J147" s="471"/>
      <c r="K147" s="471"/>
      <c r="L147" s="471"/>
      <c r="M147" s="471"/>
      <c r="N147" s="26" t="s">
        <v>263</v>
      </c>
      <c r="O147" s="37">
        <v>1200</v>
      </c>
      <c r="P147" s="475"/>
      <c r="Q147" s="475"/>
    </row>
    <row r="148" spans="2:17" ht="47.25" customHeight="1" outlineLevel="1" x14ac:dyDescent="0.3">
      <c r="B148" s="400" t="s">
        <v>298</v>
      </c>
      <c r="C148" s="551"/>
      <c r="D148" s="400" t="s">
        <v>296</v>
      </c>
      <c r="E148" s="400" t="s">
        <v>752</v>
      </c>
      <c r="F148" s="520"/>
      <c r="G148" s="400" t="s">
        <v>260</v>
      </c>
      <c r="H148" s="502"/>
      <c r="I148" s="470">
        <f>SUM(J148:M152)</f>
        <v>500000</v>
      </c>
      <c r="J148" s="470">
        <v>0</v>
      </c>
      <c r="K148" s="470">
        <v>0</v>
      </c>
      <c r="L148" s="470">
        <v>425000</v>
      </c>
      <c r="M148" s="470">
        <v>75000</v>
      </c>
      <c r="N148" s="26" t="s">
        <v>266</v>
      </c>
      <c r="O148" s="37">
        <v>792</v>
      </c>
      <c r="P148" s="473" t="s">
        <v>299</v>
      </c>
      <c r="Q148" s="473" t="s">
        <v>300</v>
      </c>
    </row>
    <row r="149" spans="2:17" ht="34.5" customHeight="1" outlineLevel="1" x14ac:dyDescent="0.3">
      <c r="B149" s="401"/>
      <c r="C149" s="552"/>
      <c r="D149" s="401"/>
      <c r="E149" s="401"/>
      <c r="F149" s="521"/>
      <c r="G149" s="401"/>
      <c r="H149" s="503"/>
      <c r="I149" s="471"/>
      <c r="J149" s="471"/>
      <c r="K149" s="471"/>
      <c r="L149" s="471"/>
      <c r="M149" s="471"/>
      <c r="N149" s="26" t="s">
        <v>267</v>
      </c>
      <c r="O149" s="37">
        <v>1132</v>
      </c>
      <c r="P149" s="474"/>
      <c r="Q149" s="474"/>
    </row>
    <row r="150" spans="2:17" ht="46.8" outlineLevel="1" x14ac:dyDescent="0.3">
      <c r="B150" s="401"/>
      <c r="C150" s="552"/>
      <c r="D150" s="401"/>
      <c r="E150" s="401"/>
      <c r="F150" s="521"/>
      <c r="G150" s="401"/>
      <c r="H150" s="503"/>
      <c r="I150" s="471"/>
      <c r="J150" s="471"/>
      <c r="K150" s="471"/>
      <c r="L150" s="471"/>
      <c r="M150" s="471"/>
      <c r="N150" s="26" t="s">
        <v>291</v>
      </c>
      <c r="O150" s="37">
        <v>850</v>
      </c>
      <c r="P150" s="474"/>
      <c r="Q150" s="474"/>
    </row>
    <row r="151" spans="2:17" ht="46.8" outlineLevel="1" x14ac:dyDescent="0.3">
      <c r="B151" s="401"/>
      <c r="C151" s="552"/>
      <c r="D151" s="401"/>
      <c r="E151" s="401"/>
      <c r="F151" s="521"/>
      <c r="G151" s="401"/>
      <c r="H151" s="503"/>
      <c r="I151" s="471"/>
      <c r="J151" s="471"/>
      <c r="K151" s="471"/>
      <c r="L151" s="471"/>
      <c r="M151" s="471"/>
      <c r="N151" s="26" t="s">
        <v>261</v>
      </c>
      <c r="O151" s="37">
        <v>630</v>
      </c>
      <c r="P151" s="474"/>
      <c r="Q151" s="474"/>
    </row>
    <row r="152" spans="2:17" ht="348" customHeight="1" outlineLevel="1" x14ac:dyDescent="0.3">
      <c r="B152" s="401"/>
      <c r="C152" s="552"/>
      <c r="D152" s="401"/>
      <c r="E152" s="401"/>
      <c r="F152" s="521"/>
      <c r="G152" s="401"/>
      <c r="H152" s="503"/>
      <c r="I152" s="471"/>
      <c r="J152" s="471"/>
      <c r="K152" s="471"/>
      <c r="L152" s="471"/>
      <c r="M152" s="471"/>
      <c r="N152" s="26" t="s">
        <v>263</v>
      </c>
      <c r="O152" s="37">
        <v>1000</v>
      </c>
      <c r="P152" s="474"/>
      <c r="Q152" s="474"/>
    </row>
    <row r="153" spans="2:17" ht="53.25" customHeight="1" outlineLevel="1" x14ac:dyDescent="0.3">
      <c r="B153" s="400" t="s">
        <v>721</v>
      </c>
      <c r="C153" s="502"/>
      <c r="D153" s="400" t="s">
        <v>284</v>
      </c>
      <c r="E153" s="400" t="s">
        <v>791</v>
      </c>
      <c r="F153" s="502"/>
      <c r="G153" s="400" t="s">
        <v>260</v>
      </c>
      <c r="H153" s="502"/>
      <c r="I153" s="470">
        <v>1000000</v>
      </c>
      <c r="J153" s="470">
        <v>0</v>
      </c>
      <c r="K153" s="470">
        <v>0</v>
      </c>
      <c r="L153" s="470">
        <v>850000</v>
      </c>
      <c r="M153" s="470">
        <v>150000</v>
      </c>
      <c r="N153" s="23" t="s">
        <v>266</v>
      </c>
      <c r="O153" s="41">
        <v>230</v>
      </c>
      <c r="P153" s="473" t="s">
        <v>750</v>
      </c>
      <c r="Q153" s="473" t="s">
        <v>355</v>
      </c>
    </row>
    <row r="154" spans="2:17" ht="54.75" customHeight="1" outlineLevel="1" x14ac:dyDescent="0.3">
      <c r="B154" s="401"/>
      <c r="C154" s="503"/>
      <c r="D154" s="401"/>
      <c r="E154" s="401"/>
      <c r="F154" s="503"/>
      <c r="G154" s="401"/>
      <c r="H154" s="503"/>
      <c r="I154" s="471"/>
      <c r="J154" s="471"/>
      <c r="K154" s="471"/>
      <c r="L154" s="471"/>
      <c r="M154" s="471"/>
      <c r="N154" s="23" t="s">
        <v>291</v>
      </c>
      <c r="O154" s="41">
        <v>58</v>
      </c>
      <c r="P154" s="474"/>
      <c r="Q154" s="474"/>
    </row>
    <row r="155" spans="2:17" ht="48" customHeight="1" outlineLevel="1" x14ac:dyDescent="0.3">
      <c r="B155" s="402"/>
      <c r="C155" s="555"/>
      <c r="D155" s="402"/>
      <c r="E155" s="402"/>
      <c r="F155" s="555"/>
      <c r="G155" s="402"/>
      <c r="H155" s="555"/>
      <c r="I155" s="472"/>
      <c r="J155" s="472"/>
      <c r="K155" s="472"/>
      <c r="L155" s="472"/>
      <c r="M155" s="472"/>
      <c r="N155" s="23" t="s">
        <v>261</v>
      </c>
      <c r="O155" s="41">
        <v>203</v>
      </c>
      <c r="P155" s="475"/>
      <c r="Q155" s="475"/>
    </row>
    <row r="156" spans="2:17" ht="50.25" customHeight="1" outlineLevel="1" x14ac:dyDescent="0.3">
      <c r="B156" s="400" t="s">
        <v>763</v>
      </c>
      <c r="C156" s="520"/>
      <c r="D156" s="400" t="s">
        <v>279</v>
      </c>
      <c r="E156" s="400" t="s">
        <v>751</v>
      </c>
      <c r="F156" s="520"/>
      <c r="G156" s="400" t="s">
        <v>260</v>
      </c>
      <c r="H156" s="520"/>
      <c r="I156" s="132">
        <f>SUM(J156:M156)</f>
        <v>671639</v>
      </c>
      <c r="J156" s="132">
        <v>0</v>
      </c>
      <c r="K156" s="132">
        <v>0</v>
      </c>
      <c r="L156" s="132">
        <v>570893</v>
      </c>
      <c r="M156" s="132">
        <v>100746</v>
      </c>
      <c r="N156" s="26" t="s">
        <v>756</v>
      </c>
      <c r="O156" s="41">
        <v>95</v>
      </c>
      <c r="P156" s="473" t="s">
        <v>748</v>
      </c>
      <c r="Q156" s="473" t="s">
        <v>749</v>
      </c>
    </row>
    <row r="157" spans="2:17" ht="46.8" outlineLevel="1" x14ac:dyDescent="0.3">
      <c r="B157" s="401"/>
      <c r="C157" s="521"/>
      <c r="D157" s="401"/>
      <c r="E157" s="401"/>
      <c r="F157" s="521"/>
      <c r="G157" s="401"/>
      <c r="H157" s="559"/>
      <c r="I157" s="132"/>
      <c r="J157" s="132"/>
      <c r="K157" s="132"/>
      <c r="L157" s="132"/>
      <c r="M157" s="132"/>
      <c r="N157" s="26" t="s">
        <v>757</v>
      </c>
      <c r="O157" s="41">
        <v>85</v>
      </c>
      <c r="P157" s="474"/>
      <c r="Q157" s="474"/>
    </row>
    <row r="158" spans="2:17" ht="46.8" outlineLevel="1" x14ac:dyDescent="0.3">
      <c r="B158" s="401"/>
      <c r="C158" s="521"/>
      <c r="D158" s="401"/>
      <c r="E158" s="401"/>
      <c r="F158" s="521"/>
      <c r="G158" s="401"/>
      <c r="H158" s="521"/>
      <c r="I158" s="132"/>
      <c r="J158" s="132"/>
      <c r="K158" s="132"/>
      <c r="L158" s="132"/>
      <c r="M158" s="132"/>
      <c r="N158" s="23" t="s">
        <v>758</v>
      </c>
      <c r="O158" s="41">
        <v>85</v>
      </c>
      <c r="P158" s="475"/>
      <c r="Q158" s="475"/>
    </row>
    <row r="159" spans="2:17" ht="15.6" x14ac:dyDescent="0.3">
      <c r="B159" s="553" t="s">
        <v>105</v>
      </c>
      <c r="C159" s="553"/>
      <c r="D159" s="553"/>
      <c r="E159" s="553"/>
      <c r="F159" s="553"/>
      <c r="G159" s="553"/>
      <c r="H159" s="554"/>
      <c r="I159" s="203">
        <f>I87+I90+I98+I108+I102+I116+I120+I123+I126+I144+I148+I153+I156</f>
        <v>23560494.030000001</v>
      </c>
      <c r="J159" s="331">
        <f>J87+J90+J98+J108+J102+J116+J120+J123+J126+J144+J148+J153+J156</f>
        <v>0</v>
      </c>
      <c r="K159" s="172">
        <f>K87+K90+K98+K108+K102+K116+K120+K123+K126+K144+K148+K153+K156</f>
        <v>0</v>
      </c>
      <c r="L159" s="332">
        <f>L87+L90+L98+L108+L102+L116+L120+L123+L126+L144+L148+L153+L156</f>
        <v>19398189.170000002</v>
      </c>
      <c r="M159" s="203">
        <f>M87+M90+M98+M108+M102+M116+M120+M123+M126+M144+M148+M153+M156</f>
        <v>4162304.86</v>
      </c>
      <c r="N159" s="561"/>
      <c r="O159" s="562"/>
      <c r="P159" s="562"/>
      <c r="Q159" s="563"/>
    </row>
    <row r="160" spans="2:17" ht="15.6" x14ac:dyDescent="0.3">
      <c r="B160" s="201"/>
      <c r="C160" s="202"/>
      <c r="D160" s="202"/>
      <c r="E160" s="202"/>
      <c r="F160" s="202"/>
      <c r="G160" s="202"/>
      <c r="H160" s="202"/>
      <c r="I160" s="204"/>
      <c r="J160" s="205"/>
      <c r="K160" s="173"/>
      <c r="L160" s="206"/>
      <c r="M160" s="204"/>
      <c r="N160" s="564"/>
      <c r="O160" s="565"/>
      <c r="P160" s="565"/>
      <c r="Q160" s="566"/>
    </row>
    <row r="161" spans="2:17" ht="15.6" x14ac:dyDescent="0.3">
      <c r="B161" s="2" t="s">
        <v>726</v>
      </c>
    </row>
    <row r="162" spans="2:17" ht="51" customHeight="1" x14ac:dyDescent="0.3">
      <c r="B162" s="556" t="s">
        <v>725</v>
      </c>
      <c r="C162" s="556"/>
      <c r="D162" s="556"/>
      <c r="E162" s="556"/>
      <c r="F162" s="556"/>
      <c r="G162" s="556"/>
      <c r="H162" s="556"/>
      <c r="I162" s="556"/>
      <c r="J162" s="556"/>
      <c r="K162" s="556"/>
      <c r="L162" s="556"/>
      <c r="M162" s="556"/>
      <c r="N162" s="556"/>
      <c r="O162" s="556"/>
      <c r="P162" s="556"/>
      <c r="Q162" s="556"/>
    </row>
    <row r="164" spans="2:17" ht="15.6" x14ac:dyDescent="0.3">
      <c r="B164" s="513" t="s">
        <v>106</v>
      </c>
      <c r="C164" s="513"/>
      <c r="D164" s="513"/>
      <c r="E164" s="513"/>
    </row>
    <row r="165" spans="2:17" ht="15.6" x14ac:dyDescent="0.3">
      <c r="B165" s="9" t="s">
        <v>3</v>
      </c>
      <c r="C165" s="413" t="s">
        <v>107</v>
      </c>
      <c r="D165" s="413"/>
      <c r="E165" s="413"/>
      <c r="F165" s="447" t="s">
        <v>108</v>
      </c>
      <c r="G165" s="447"/>
      <c r="H165" s="447"/>
      <c r="I165" s="447"/>
      <c r="J165" s="413" t="s">
        <v>109</v>
      </c>
      <c r="K165" s="447"/>
      <c r="L165" s="447"/>
      <c r="M165" s="447"/>
    </row>
    <row r="166" spans="2:17" ht="15.6" x14ac:dyDescent="0.3">
      <c r="B166" s="4">
        <v>1</v>
      </c>
      <c r="C166" s="483">
        <v>2</v>
      </c>
      <c r="D166" s="483"/>
      <c r="E166" s="483"/>
      <c r="F166" s="483">
        <v>3</v>
      </c>
      <c r="G166" s="483"/>
      <c r="H166" s="483"/>
      <c r="I166" s="483"/>
      <c r="J166" s="483">
        <v>4</v>
      </c>
      <c r="K166" s="483"/>
      <c r="L166" s="483"/>
      <c r="M166" s="483"/>
    </row>
    <row r="167" spans="2:17" ht="35.4" customHeight="1" x14ac:dyDescent="0.3">
      <c r="B167" s="8"/>
      <c r="C167" s="440" t="s">
        <v>302</v>
      </c>
      <c r="D167" s="440"/>
      <c r="E167" s="440"/>
      <c r="F167" s="550"/>
      <c r="G167" s="550"/>
      <c r="H167" s="550"/>
      <c r="I167" s="550"/>
      <c r="J167" s="550"/>
      <c r="K167" s="550"/>
      <c r="L167" s="550"/>
      <c r="M167" s="550"/>
    </row>
    <row r="169" spans="2:17" ht="33" customHeight="1" x14ac:dyDescent="0.3">
      <c r="B169" s="513" t="s">
        <v>110</v>
      </c>
      <c r="C169" s="513"/>
      <c r="D169" s="513"/>
      <c r="E169" s="513"/>
      <c r="F169" s="513"/>
    </row>
    <row r="170" spans="2:17" ht="15.6" x14ac:dyDescent="0.3">
      <c r="B170" s="9" t="s">
        <v>3</v>
      </c>
      <c r="C170" s="447" t="s">
        <v>111</v>
      </c>
      <c r="D170" s="447"/>
      <c r="E170" s="447"/>
      <c r="F170" s="447" t="s">
        <v>108</v>
      </c>
      <c r="G170" s="447"/>
      <c r="H170" s="447"/>
      <c r="I170" s="447"/>
      <c r="J170" s="413" t="s">
        <v>112</v>
      </c>
      <c r="K170" s="447"/>
      <c r="L170" s="447"/>
      <c r="M170" s="447"/>
    </row>
    <row r="171" spans="2:17" ht="15.6" x14ac:dyDescent="0.3">
      <c r="B171" s="4">
        <v>1</v>
      </c>
      <c r="C171" s="483">
        <v>2</v>
      </c>
      <c r="D171" s="483"/>
      <c r="E171" s="483"/>
      <c r="F171" s="483">
        <v>3</v>
      </c>
      <c r="G171" s="483"/>
      <c r="H171" s="483"/>
      <c r="I171" s="483"/>
      <c r="J171" s="483">
        <v>4</v>
      </c>
      <c r="K171" s="483"/>
      <c r="L171" s="483"/>
      <c r="M171" s="483"/>
    </row>
    <row r="172" spans="2:17" ht="33.6" customHeight="1" x14ac:dyDescent="0.3">
      <c r="B172" s="8"/>
      <c r="C172" s="440" t="s">
        <v>303</v>
      </c>
      <c r="D172" s="440"/>
      <c r="E172" s="440"/>
      <c r="F172" s="550"/>
      <c r="G172" s="550"/>
      <c r="H172" s="550"/>
      <c r="I172" s="550"/>
      <c r="J172" s="550"/>
      <c r="K172" s="550"/>
      <c r="L172" s="550"/>
      <c r="M172" s="550"/>
    </row>
    <row r="174" spans="2:17" ht="48" customHeight="1" x14ac:dyDescent="0.3">
      <c r="B174" s="513" t="s">
        <v>113</v>
      </c>
      <c r="C174" s="513"/>
      <c r="D174" s="513"/>
    </row>
    <row r="175" spans="2:17" ht="15.6" x14ac:dyDescent="0.3">
      <c r="B175" s="9" t="s">
        <v>3</v>
      </c>
      <c r="C175" s="413" t="s">
        <v>114</v>
      </c>
      <c r="D175" s="413"/>
      <c r="E175" s="413"/>
      <c r="F175" s="514" t="s">
        <v>115</v>
      </c>
      <c r="G175" s="515"/>
      <c r="H175" s="515"/>
      <c r="I175" s="515"/>
      <c r="J175" s="515"/>
      <c r="K175" s="515"/>
      <c r="L175" s="515"/>
      <c r="M175" s="516"/>
    </row>
    <row r="176" spans="2:17" ht="15.6" x14ac:dyDescent="0.3">
      <c r="B176" s="4">
        <v>1</v>
      </c>
      <c r="C176" s="483">
        <v>2</v>
      </c>
      <c r="D176" s="483"/>
      <c r="E176" s="483"/>
      <c r="F176" s="517">
        <v>3</v>
      </c>
      <c r="G176" s="518"/>
      <c r="H176" s="518"/>
      <c r="I176" s="518"/>
      <c r="J176" s="518"/>
      <c r="K176" s="518"/>
      <c r="L176" s="518"/>
      <c r="M176" s="519"/>
    </row>
    <row r="177" spans="2:13" ht="38.4" customHeight="1" x14ac:dyDescent="0.3">
      <c r="B177" s="25" t="s">
        <v>15</v>
      </c>
      <c r="C177" s="512"/>
      <c r="D177" s="512"/>
      <c r="E177" s="512"/>
      <c r="F177" s="509"/>
      <c r="G177" s="510"/>
      <c r="H177" s="510"/>
      <c r="I177" s="510"/>
      <c r="J177" s="510"/>
      <c r="K177" s="510"/>
      <c r="L177" s="510"/>
      <c r="M177" s="511"/>
    </row>
    <row r="179" spans="2:13" ht="14.4" customHeight="1" x14ac:dyDescent="0.3">
      <c r="B179" s="513" t="s">
        <v>116</v>
      </c>
      <c r="C179" s="513"/>
      <c r="D179" s="513"/>
      <c r="E179" s="513"/>
      <c r="F179" s="513"/>
      <c r="G179" s="513"/>
    </row>
    <row r="180" spans="2:13" ht="15.6" x14ac:dyDescent="0.3">
      <c r="B180" s="9" t="s">
        <v>3</v>
      </c>
      <c r="C180" s="514" t="s">
        <v>117</v>
      </c>
      <c r="D180" s="515"/>
      <c r="E180" s="515"/>
      <c r="F180" s="515"/>
      <c r="G180" s="515"/>
      <c r="H180" s="515"/>
      <c r="I180" s="515"/>
      <c r="J180" s="515"/>
      <c r="K180" s="515"/>
      <c r="L180" s="515"/>
      <c r="M180" s="516"/>
    </row>
    <row r="181" spans="2:13" ht="15.6" x14ac:dyDescent="0.3">
      <c r="B181" s="4">
        <v>1</v>
      </c>
      <c r="C181" s="517">
        <v>2</v>
      </c>
      <c r="D181" s="518"/>
      <c r="E181" s="518"/>
      <c r="F181" s="518"/>
      <c r="G181" s="518"/>
      <c r="H181" s="518"/>
      <c r="I181" s="518"/>
      <c r="J181" s="518"/>
      <c r="K181" s="518"/>
      <c r="L181" s="518"/>
      <c r="M181" s="519"/>
    </row>
    <row r="182" spans="2:13" ht="15.6" customHeight="1" x14ac:dyDescent="0.3">
      <c r="B182" s="8"/>
      <c r="C182" s="506" t="s">
        <v>304</v>
      </c>
      <c r="D182" s="507"/>
      <c r="E182" s="507"/>
      <c r="F182" s="507"/>
      <c r="G182" s="507"/>
      <c r="H182" s="507"/>
      <c r="I182" s="507"/>
      <c r="J182" s="507"/>
      <c r="K182" s="507"/>
      <c r="L182" s="507"/>
      <c r="M182" s="508"/>
    </row>
  </sheetData>
  <mergeCells count="391">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E116:E119"/>
    <mergeCell ref="F116:F119"/>
    <mergeCell ref="C116:C119"/>
    <mergeCell ref="G116:G119"/>
    <mergeCell ref="K108:K115"/>
    <mergeCell ref="J116:J119"/>
    <mergeCell ref="I117:I119"/>
    <mergeCell ref="C108:C114"/>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E25:G27"/>
    <mergeCell ref="B50:E50"/>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B45:E45"/>
    <mergeCell ref="B43:E43"/>
    <mergeCell ref="C102:C106"/>
    <mergeCell ref="K26:M27"/>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B90:B97"/>
    <mergeCell ref="E90:E96"/>
    <mergeCell ref="F90:F96"/>
    <mergeCell ref="D90:D96"/>
    <mergeCell ref="B25:B27"/>
    <mergeCell ref="B46:E46"/>
    <mergeCell ref="C25:D27"/>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B87:B89"/>
    <mergeCell ref="H87:H89"/>
    <mergeCell ref="L120:L122"/>
    <mergeCell ref="B44:E44"/>
    <mergeCell ref="E87:E89"/>
    <mergeCell ref="F87:F89"/>
    <mergeCell ref="G87:G89"/>
    <mergeCell ref="B30:G30"/>
    <mergeCell ref="B52:H52"/>
    <mergeCell ref="B37:E37"/>
    <mergeCell ref="B41:E41"/>
    <mergeCell ref="C87:C89"/>
    <mergeCell ref="D87:D89"/>
    <mergeCell ref="F48:H48"/>
    <mergeCell ref="F49:H49"/>
    <mergeCell ref="F50:H50"/>
    <mergeCell ref="F37:H37"/>
    <mergeCell ref="C57:C86"/>
    <mergeCell ref="D57:D86"/>
    <mergeCell ref="E57:E86"/>
    <mergeCell ref="G57:G86"/>
    <mergeCell ref="F57:F86"/>
    <mergeCell ref="B48:E48"/>
    <mergeCell ref="F43:H43"/>
    <mergeCell ref="B42:E42"/>
    <mergeCell ref="L57:L59"/>
    <mergeCell ref="L60:L86"/>
    <mergeCell ref="N60:N62"/>
    <mergeCell ref="N63:N65"/>
    <mergeCell ref="N69:N71"/>
    <mergeCell ref="G102:G107"/>
    <mergeCell ref="I90:I96"/>
    <mergeCell ref="G90:G96"/>
    <mergeCell ref="K12:M12"/>
    <mergeCell ref="I87:I89"/>
    <mergeCell ref="K16:M16"/>
    <mergeCell ref="K19:M19"/>
    <mergeCell ref="K13:M13"/>
    <mergeCell ref="H13:J13"/>
    <mergeCell ref="K14:M15"/>
    <mergeCell ref="H14:J15"/>
    <mergeCell ref="M57:M59"/>
    <mergeCell ref="M60:M86"/>
    <mergeCell ref="I57:I59"/>
    <mergeCell ref="K17:M18"/>
    <mergeCell ref="K20:M21"/>
    <mergeCell ref="K22:M22"/>
    <mergeCell ref="K23:M24"/>
    <mergeCell ref="K25:M25"/>
    <mergeCell ref="Q98:Q100"/>
    <mergeCell ref="P57:P86"/>
    <mergeCell ref="Q90:Q96"/>
    <mergeCell ref="N92:N93"/>
    <mergeCell ref="N94:N95"/>
    <mergeCell ref="N90:N91"/>
    <mergeCell ref="M90:M96"/>
    <mergeCell ref="P108:P115"/>
    <mergeCell ref="Q108:Q115"/>
    <mergeCell ref="N108:N109"/>
    <mergeCell ref="N112:N113"/>
    <mergeCell ref="Q87:Q89"/>
    <mergeCell ref="N57:N59"/>
    <mergeCell ref="N66:N68"/>
    <mergeCell ref="N78:N80"/>
    <mergeCell ref="G98:G100"/>
    <mergeCell ref="F98:F100"/>
    <mergeCell ref="P87:P89"/>
    <mergeCell ref="K90:K96"/>
    <mergeCell ref="L90:L96"/>
    <mergeCell ref="E102:E107"/>
    <mergeCell ref="D102:D107"/>
    <mergeCell ref="P90:P96"/>
    <mergeCell ref="L98:L100"/>
    <mergeCell ref="M98:M100"/>
    <mergeCell ref="L87:L89"/>
    <mergeCell ref="M87:M89"/>
    <mergeCell ref="J98:J100"/>
    <mergeCell ref="N96:N97"/>
    <mergeCell ref="K98:K100"/>
    <mergeCell ref="J87:J89"/>
    <mergeCell ref="K87:K89"/>
    <mergeCell ref="J90:J96"/>
    <mergeCell ref="N117:N118"/>
    <mergeCell ref="L117:L119"/>
    <mergeCell ref="M117:M119"/>
    <mergeCell ref="D101:Q101"/>
    <mergeCell ref="K102:K107"/>
    <mergeCell ref="J102:J107"/>
    <mergeCell ref="I103:I107"/>
    <mergeCell ref="F102:F107"/>
    <mergeCell ref="N106:N107"/>
    <mergeCell ref="H102:H107"/>
    <mergeCell ref="N110:N111"/>
    <mergeCell ref="N114:N115"/>
    <mergeCell ref="M103:M107"/>
    <mergeCell ref="L103:L107"/>
    <mergeCell ref="L108:L115"/>
    <mergeCell ref="M108:M115"/>
  </mergeCells>
  <phoneticPr fontId="7" type="noConversion"/>
  <conditionalFormatting sqref="L57:L59">
    <cfRule type="expression" dxfId="153" priority="20">
      <formula>$L$57&gt;$I$57*0.85</formula>
    </cfRule>
  </conditionalFormatting>
  <conditionalFormatting sqref="L87:L89">
    <cfRule type="expression" dxfId="152" priority="14">
      <formula>$L$87&gt;$I$87*0.85</formula>
    </cfRule>
  </conditionalFormatting>
  <conditionalFormatting sqref="L90:L96">
    <cfRule type="expression" dxfId="151" priority="13">
      <formula>$L$90&gt;$I$90*0.85</formula>
    </cfRule>
  </conditionalFormatting>
  <conditionalFormatting sqref="L98:L100">
    <cfRule type="expression" dxfId="150" priority="12">
      <formula>$L$98&gt;$I$98*0.85</formula>
    </cfRule>
  </conditionalFormatting>
  <conditionalFormatting sqref="L102">
    <cfRule type="expression" dxfId="149" priority="11">
      <formula>$L$102&gt;$I$102*0.85</formula>
    </cfRule>
  </conditionalFormatting>
  <conditionalFormatting sqref="L108:L115">
    <cfRule type="expression" dxfId="148" priority="10">
      <formula>$L$108&gt;$I$108*0.85</formula>
    </cfRule>
  </conditionalFormatting>
  <conditionalFormatting sqref="L116">
    <cfRule type="expression" dxfId="147" priority="9">
      <formula>$L$116&gt;$I$116*0.85</formula>
    </cfRule>
  </conditionalFormatting>
  <conditionalFormatting sqref="L120:L122">
    <cfRule type="expression" dxfId="146" priority="8">
      <formula>$L$120&gt;$I$120*0.85</formula>
    </cfRule>
  </conditionalFormatting>
  <conditionalFormatting sqref="L123:L125">
    <cfRule type="expression" dxfId="145" priority="7">
      <formula>$L$123&gt;$I$123*0.85</formula>
    </cfRule>
  </conditionalFormatting>
  <conditionalFormatting sqref="L126:L134">
    <cfRule type="expression" dxfId="144" priority="6">
      <formula>$L$126&gt;$I$126*0.85</formula>
    </cfRule>
  </conditionalFormatting>
  <conditionalFormatting sqref="L135:L138">
    <cfRule type="expression" dxfId="143" priority="5">
      <formula>$L$135&gt;$I$135*0.85</formula>
    </cfRule>
  </conditionalFormatting>
  <conditionalFormatting sqref="L139:L143">
    <cfRule type="expression" dxfId="142" priority="4">
      <formula>$L$139&gt;$I$139*0.85</formula>
    </cfRule>
  </conditionalFormatting>
  <conditionalFormatting sqref="L144:L147">
    <cfRule type="expression" dxfId="141" priority="3">
      <formula>$L$144&gt;$I$144*0.85</formula>
    </cfRule>
  </conditionalFormatting>
  <conditionalFormatting sqref="L148:L152">
    <cfRule type="expression" dxfId="140" priority="2">
      <formula>$L$148&gt;$I$148*0.85</formula>
    </cfRule>
  </conditionalFormatting>
  <conditionalFormatting sqref="L153:L155">
    <cfRule type="expression" dxfId="139" priority="1">
      <formula>$L$153&gt;$I$153*0.85</formula>
    </cfRule>
  </conditionalFormatting>
  <conditionalFormatting sqref="L156:L158">
    <cfRule type="expression" dxfId="138" priority="16">
      <formula>$L$156&gt;$I$156*0.85</formula>
    </cfRule>
  </conditionalFormatting>
  <conditionalFormatting sqref="L159:L160">
    <cfRule type="expression" dxfId="137"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99"/>
  <sheetViews>
    <sheetView zoomScale="85" zoomScaleNormal="85" workbookViewId="0">
      <pane ySplit="4" topLeftCell="A41" activePane="bottomLeft" state="frozen"/>
      <selection activeCell="P125" sqref="P125:P129"/>
      <selection pane="bottomLeft" activeCell="E52" sqref="E52:E5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2" width="14.6640625" customWidth="1"/>
    <col min="13" max="13" width="13.33203125" customWidth="1"/>
    <col min="14" max="14" width="44.6640625" customWidth="1"/>
    <col min="15" max="15" width="12.44140625" customWidth="1"/>
    <col min="16" max="17" width="14.33203125" customWidth="1"/>
    <col min="20" max="20" width="27.44140625" customWidth="1"/>
  </cols>
  <sheetData>
    <row r="2" spans="2:17" ht="15.6" x14ac:dyDescent="0.3">
      <c r="B2" s="414" t="s">
        <v>305</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414" t="s">
        <v>306</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15.6" x14ac:dyDescent="0.3">
      <c r="B7" s="447" t="s">
        <v>3</v>
      </c>
      <c r="C7" s="447" t="s">
        <v>58</v>
      </c>
      <c r="D7" s="447"/>
      <c r="E7" s="413" t="s">
        <v>59</v>
      </c>
      <c r="F7" s="413"/>
      <c r="G7" s="413"/>
      <c r="H7" s="413" t="s">
        <v>60</v>
      </c>
      <c r="I7" s="413"/>
      <c r="J7" s="413"/>
      <c r="K7" s="447" t="s">
        <v>61</v>
      </c>
      <c r="L7" s="447"/>
      <c r="M7" s="447"/>
      <c r="N7" s="447"/>
    </row>
    <row r="8" spans="2:17" ht="31.2" x14ac:dyDescent="0.3">
      <c r="B8" s="447"/>
      <c r="C8" s="447"/>
      <c r="D8" s="447"/>
      <c r="E8" s="413"/>
      <c r="F8" s="413"/>
      <c r="G8" s="413"/>
      <c r="H8" s="413"/>
      <c r="I8" s="413"/>
      <c r="J8" s="413"/>
      <c r="K8" s="413" t="s">
        <v>62</v>
      </c>
      <c r="L8" s="413"/>
      <c r="M8" s="413"/>
      <c r="N8" s="3" t="s">
        <v>63</v>
      </c>
      <c r="O8" s="1"/>
      <c r="P8" s="100"/>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37" t="s">
        <v>307</v>
      </c>
      <c r="D10" s="538"/>
      <c r="E10" s="528" t="s">
        <v>707</v>
      </c>
      <c r="F10" s="529"/>
      <c r="G10" s="530"/>
      <c r="H10" s="484">
        <v>0</v>
      </c>
      <c r="I10" s="478"/>
      <c r="J10" s="478"/>
      <c r="K10" s="484">
        <v>77</v>
      </c>
      <c r="L10" s="478"/>
      <c r="M10" s="478"/>
      <c r="N10" s="11">
        <f>O43</f>
        <v>79</v>
      </c>
    </row>
    <row r="11" spans="2:17" ht="15.6" x14ac:dyDescent="0.3">
      <c r="B11" s="527"/>
      <c r="C11" s="541"/>
      <c r="D11" s="542"/>
      <c r="E11" s="534"/>
      <c r="F11" s="535"/>
      <c r="G11" s="536"/>
      <c r="H11" s="493" t="s">
        <v>149</v>
      </c>
      <c r="I11" s="494"/>
      <c r="J11" s="495"/>
      <c r="K11" s="493" t="s">
        <v>18</v>
      </c>
      <c r="L11" s="494"/>
      <c r="M11" s="495"/>
      <c r="N11" s="10" t="s">
        <v>23</v>
      </c>
    </row>
    <row r="12" spans="2:17" ht="15.6" x14ac:dyDescent="0.3">
      <c r="B12" s="525" t="s">
        <v>48</v>
      </c>
      <c r="C12" s="537" t="s">
        <v>308</v>
      </c>
      <c r="D12" s="538"/>
      <c r="E12" s="528" t="s">
        <v>309</v>
      </c>
      <c r="F12" s="529"/>
      <c r="G12" s="530"/>
      <c r="H12" s="484">
        <v>0</v>
      </c>
      <c r="I12" s="478"/>
      <c r="J12" s="478"/>
      <c r="K12" s="484">
        <v>77</v>
      </c>
      <c r="L12" s="478"/>
      <c r="M12" s="478"/>
      <c r="N12" s="11">
        <f>O45</f>
        <v>80</v>
      </c>
    </row>
    <row r="13" spans="2:17" ht="15.6" x14ac:dyDescent="0.3">
      <c r="B13" s="527"/>
      <c r="C13" s="541"/>
      <c r="D13" s="542"/>
      <c r="E13" s="534"/>
      <c r="F13" s="535"/>
      <c r="G13" s="536"/>
      <c r="H13" s="493" t="s">
        <v>149</v>
      </c>
      <c r="I13" s="494"/>
      <c r="J13" s="495"/>
      <c r="K13" s="493" t="s">
        <v>18</v>
      </c>
      <c r="L13" s="494"/>
      <c r="M13" s="495"/>
      <c r="N13" s="10" t="s">
        <v>23</v>
      </c>
    </row>
    <row r="16" spans="2:17" ht="15.6" x14ac:dyDescent="0.3">
      <c r="B16" s="415" t="s">
        <v>71</v>
      </c>
      <c r="C16" s="415"/>
      <c r="D16" s="415"/>
      <c r="E16" s="415"/>
      <c r="F16" s="415"/>
      <c r="G16" s="415"/>
    </row>
    <row r="17" spans="2:8" ht="15.6" x14ac:dyDescent="0.3">
      <c r="B17" s="522" t="s">
        <v>72</v>
      </c>
      <c r="C17" s="522"/>
      <c r="D17" s="522"/>
      <c r="E17" s="522"/>
      <c r="F17" s="522" t="s">
        <v>73</v>
      </c>
      <c r="G17" s="522"/>
      <c r="H17" s="522"/>
    </row>
    <row r="18" spans="2:8" ht="15.6" x14ac:dyDescent="0.3">
      <c r="B18" s="546">
        <v>1</v>
      </c>
      <c r="C18" s="546"/>
      <c r="D18" s="546"/>
      <c r="E18" s="546"/>
      <c r="F18" s="546">
        <v>2</v>
      </c>
      <c r="G18" s="546"/>
      <c r="H18" s="546"/>
    </row>
    <row r="19" spans="2:8" ht="15.6" x14ac:dyDescent="0.3">
      <c r="B19" s="500" t="s">
        <v>74</v>
      </c>
      <c r="C19" s="500"/>
      <c r="D19" s="500"/>
      <c r="E19" s="500"/>
      <c r="F19" s="505">
        <f>SUM(F20,F22,F26,F30)</f>
        <v>2100416.7400000002</v>
      </c>
      <c r="G19" s="587"/>
      <c r="H19" s="587"/>
    </row>
    <row r="20" spans="2:8" ht="15.6" x14ac:dyDescent="0.3">
      <c r="B20" s="500" t="s">
        <v>75</v>
      </c>
      <c r="C20" s="500"/>
      <c r="D20" s="500"/>
      <c r="E20" s="500"/>
      <c r="F20" s="589"/>
      <c r="G20" s="589"/>
      <c r="H20" s="589"/>
    </row>
    <row r="21" spans="2:8" ht="15.6" x14ac:dyDescent="0.3">
      <c r="B21" s="501"/>
      <c r="C21" s="501"/>
      <c r="D21" s="501"/>
      <c r="E21" s="501"/>
      <c r="F21" s="589"/>
      <c r="G21" s="588"/>
      <c r="H21" s="588"/>
    </row>
    <row r="22" spans="2:8" ht="33" customHeight="1" x14ac:dyDescent="0.3">
      <c r="B22" s="500" t="s">
        <v>310</v>
      </c>
      <c r="C22" s="500"/>
      <c r="D22" s="500"/>
      <c r="E22" s="500"/>
      <c r="F22" s="505">
        <f>F25</f>
        <v>0</v>
      </c>
      <c r="G22" s="587"/>
      <c r="H22" s="587"/>
    </row>
    <row r="23" spans="2:8" ht="15.6" x14ac:dyDescent="0.3">
      <c r="B23" s="501" t="s">
        <v>251</v>
      </c>
      <c r="C23" s="501"/>
      <c r="D23" s="501"/>
      <c r="E23" s="501"/>
      <c r="F23" s="504"/>
      <c r="G23" s="504"/>
      <c r="H23" s="504"/>
    </row>
    <row r="24" spans="2:8" ht="31.5" customHeight="1" x14ac:dyDescent="0.3">
      <c r="B24" s="501" t="s">
        <v>252</v>
      </c>
      <c r="C24" s="501"/>
      <c r="D24" s="501"/>
      <c r="E24" s="501"/>
      <c r="F24" s="504"/>
      <c r="G24" s="504"/>
      <c r="H24" s="504"/>
    </row>
    <row r="25" spans="2:8" ht="15.6" x14ac:dyDescent="0.3">
      <c r="B25" s="501" t="s">
        <v>76</v>
      </c>
      <c r="C25" s="501"/>
      <c r="D25" s="501"/>
      <c r="E25" s="501"/>
      <c r="F25" s="504"/>
      <c r="G25" s="588"/>
      <c r="H25" s="588"/>
    </row>
    <row r="26" spans="2:8" ht="15.6" x14ac:dyDescent="0.3">
      <c r="B26" s="500" t="s">
        <v>311</v>
      </c>
      <c r="C26" s="500"/>
      <c r="D26" s="500"/>
      <c r="E26" s="500"/>
      <c r="F26" s="505">
        <f>F29</f>
        <v>2100416.7400000002</v>
      </c>
      <c r="G26" s="587"/>
      <c r="H26" s="587"/>
    </row>
    <row r="27" spans="2:8" ht="15.6" x14ac:dyDescent="0.3">
      <c r="B27" s="501" t="s">
        <v>253</v>
      </c>
      <c r="C27" s="501"/>
      <c r="D27" s="501"/>
      <c r="E27" s="501"/>
      <c r="F27" s="504"/>
      <c r="G27" s="504"/>
      <c r="H27" s="504"/>
    </row>
    <row r="28" spans="2:8" ht="31.5" customHeight="1" x14ac:dyDescent="0.3">
      <c r="B28" s="501" t="s">
        <v>254</v>
      </c>
      <c r="C28" s="501"/>
      <c r="D28" s="501"/>
      <c r="E28" s="501"/>
      <c r="F28" s="504"/>
      <c r="G28" s="504"/>
      <c r="H28" s="504"/>
    </row>
    <row r="29" spans="2:8" ht="15.6" x14ac:dyDescent="0.3">
      <c r="B29" s="501" t="s">
        <v>77</v>
      </c>
      <c r="C29" s="501"/>
      <c r="D29" s="501"/>
      <c r="E29" s="501"/>
      <c r="F29" s="504">
        <f>L78</f>
        <v>2100416.7400000002</v>
      </c>
      <c r="G29" s="588"/>
      <c r="H29" s="588"/>
    </row>
    <row r="30" spans="2:8" ht="15.6" x14ac:dyDescent="0.3">
      <c r="B30" s="500" t="s">
        <v>255</v>
      </c>
      <c r="C30" s="500"/>
      <c r="D30" s="500"/>
      <c r="E30" s="500"/>
      <c r="F30" s="590"/>
      <c r="G30" s="590"/>
      <c r="H30" s="590"/>
    </row>
    <row r="31" spans="2:8" ht="15.6" x14ac:dyDescent="0.3">
      <c r="B31" s="501"/>
      <c r="C31" s="501"/>
      <c r="D31" s="501"/>
      <c r="E31" s="501"/>
      <c r="F31" s="589"/>
      <c r="G31" s="589"/>
      <c r="H31" s="589"/>
    </row>
    <row r="32" spans="2:8" ht="15.6" x14ac:dyDescent="0.3">
      <c r="B32" s="500" t="s">
        <v>78</v>
      </c>
      <c r="C32" s="500"/>
      <c r="D32" s="500"/>
      <c r="E32" s="500"/>
      <c r="F32" s="505">
        <f>SUM(F33:H35)</f>
        <v>370661.78</v>
      </c>
      <c r="G32" s="587"/>
      <c r="H32" s="587"/>
    </row>
    <row r="33" spans="2:20" ht="15.6" x14ac:dyDescent="0.3">
      <c r="B33" s="501" t="s">
        <v>79</v>
      </c>
      <c r="C33" s="501"/>
      <c r="D33" s="501"/>
      <c r="E33" s="501"/>
      <c r="F33" s="504">
        <f>M78</f>
        <v>370661.78</v>
      </c>
      <c r="G33" s="588"/>
      <c r="H33" s="588"/>
    </row>
    <row r="34" spans="2:20" ht="15.6" x14ac:dyDescent="0.3">
      <c r="B34" s="501" t="s">
        <v>80</v>
      </c>
      <c r="C34" s="501"/>
      <c r="D34" s="501"/>
      <c r="E34" s="501"/>
      <c r="F34" s="589">
        <v>0</v>
      </c>
      <c r="G34" s="589"/>
      <c r="H34" s="589"/>
    </row>
    <row r="35" spans="2:20" ht="15.6" x14ac:dyDescent="0.3">
      <c r="B35" s="501" t="s">
        <v>81</v>
      </c>
      <c r="C35" s="501"/>
      <c r="D35" s="501"/>
      <c r="E35" s="501"/>
      <c r="F35" s="589">
        <v>0</v>
      </c>
      <c r="G35" s="589"/>
      <c r="H35" s="589"/>
    </row>
    <row r="36" spans="2:20" ht="15.6" x14ac:dyDescent="0.3">
      <c r="B36" s="500" t="s">
        <v>82</v>
      </c>
      <c r="C36" s="500"/>
      <c r="D36" s="500"/>
      <c r="E36" s="500"/>
      <c r="F36" s="505">
        <f>SUM(F19,F32)</f>
        <v>2471078.5200000005</v>
      </c>
      <c r="G36" s="587"/>
      <c r="H36" s="587"/>
    </row>
    <row r="38" spans="2:20" ht="15.6" x14ac:dyDescent="0.3">
      <c r="B38" s="415" t="s">
        <v>83</v>
      </c>
      <c r="C38" s="415"/>
      <c r="D38" s="415"/>
      <c r="E38" s="415"/>
      <c r="F38" s="415"/>
      <c r="G38" s="415"/>
      <c r="H38" s="415"/>
    </row>
    <row r="39" spans="2:20" ht="15.6" x14ac:dyDescent="0.3">
      <c r="B39" s="413" t="s">
        <v>84</v>
      </c>
      <c r="C39" s="413" t="s">
        <v>85</v>
      </c>
      <c r="D39" s="413" t="s">
        <v>86</v>
      </c>
      <c r="E39" s="413" t="s">
        <v>87</v>
      </c>
      <c r="F39" s="413" t="s">
        <v>88</v>
      </c>
      <c r="G39" s="413" t="s">
        <v>89</v>
      </c>
      <c r="H39" s="413" t="s">
        <v>90</v>
      </c>
      <c r="I39" s="413" t="s">
        <v>91</v>
      </c>
      <c r="J39" s="413"/>
      <c r="K39" s="413"/>
      <c r="L39" s="413"/>
      <c r="M39" s="413"/>
      <c r="N39" s="413" t="s">
        <v>6</v>
      </c>
      <c r="O39" s="413"/>
      <c r="P39" s="413" t="s">
        <v>92</v>
      </c>
      <c r="Q39" s="413" t="s">
        <v>93</v>
      </c>
    </row>
    <row r="40" spans="2:20" ht="15.75" customHeight="1" x14ac:dyDescent="0.3">
      <c r="B40" s="413"/>
      <c r="C40" s="413"/>
      <c r="D40" s="413"/>
      <c r="E40" s="413"/>
      <c r="F40" s="413"/>
      <c r="G40" s="413"/>
      <c r="H40" s="413"/>
      <c r="I40" s="413" t="s">
        <v>45</v>
      </c>
      <c r="J40" s="413" t="s">
        <v>94</v>
      </c>
      <c r="K40" s="413"/>
      <c r="L40" s="413"/>
      <c r="M40" s="413" t="s">
        <v>723</v>
      </c>
      <c r="N40" s="413" t="s">
        <v>96</v>
      </c>
      <c r="O40" s="413" t="s">
        <v>97</v>
      </c>
      <c r="P40" s="413"/>
      <c r="Q40" s="413"/>
    </row>
    <row r="41" spans="2:20" ht="93.6" x14ac:dyDescent="0.3">
      <c r="B41" s="413"/>
      <c r="C41" s="413"/>
      <c r="D41" s="413"/>
      <c r="E41" s="413"/>
      <c r="F41" s="413"/>
      <c r="G41" s="413"/>
      <c r="H41" s="413"/>
      <c r="I41" s="413"/>
      <c r="J41" s="3" t="s">
        <v>98</v>
      </c>
      <c r="K41" s="3" t="s">
        <v>99</v>
      </c>
      <c r="L41" s="3" t="s">
        <v>100</v>
      </c>
      <c r="M41" s="413"/>
      <c r="N41" s="413"/>
      <c r="O41" s="413"/>
      <c r="P41" s="413"/>
      <c r="Q41" s="413"/>
    </row>
    <row r="42" spans="2:20"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3">
      <c r="B43" s="585" t="s">
        <v>312</v>
      </c>
      <c r="C43" s="586" t="s">
        <v>101</v>
      </c>
      <c r="D43" s="440" t="s">
        <v>313</v>
      </c>
      <c r="E43" s="440" t="s">
        <v>511</v>
      </c>
      <c r="F43" s="586" t="s">
        <v>259</v>
      </c>
      <c r="G43" s="440" t="s">
        <v>260</v>
      </c>
      <c r="H43" s="586" t="s">
        <v>102</v>
      </c>
      <c r="I43" s="584">
        <f>I78</f>
        <v>2471078.52</v>
      </c>
      <c r="J43" s="584">
        <f>J78</f>
        <v>0</v>
      </c>
      <c r="K43" s="584">
        <f>K78</f>
        <v>0</v>
      </c>
      <c r="L43" s="584">
        <f>L78</f>
        <v>2100416.7400000002</v>
      </c>
      <c r="M43" s="584">
        <f>M78</f>
        <v>370661.78</v>
      </c>
      <c r="N43" s="440" t="s">
        <v>708</v>
      </c>
      <c r="O43" s="11">
        <v>79</v>
      </c>
      <c r="P43" s="478"/>
      <c r="Q43" s="473"/>
    </row>
    <row r="44" spans="2:20" ht="33.75" customHeight="1" x14ac:dyDescent="0.3">
      <c r="B44" s="585"/>
      <c r="C44" s="586"/>
      <c r="D44" s="440"/>
      <c r="E44" s="440"/>
      <c r="F44" s="586"/>
      <c r="G44" s="440"/>
      <c r="H44" s="586"/>
      <c r="I44" s="584"/>
      <c r="J44" s="584"/>
      <c r="K44" s="584"/>
      <c r="L44" s="584"/>
      <c r="M44" s="584"/>
      <c r="N44" s="440"/>
      <c r="O44" s="10" t="s">
        <v>23</v>
      </c>
      <c r="P44" s="479"/>
      <c r="Q44" s="474"/>
      <c r="S44" s="22"/>
      <c r="T44" s="21"/>
    </row>
    <row r="45" spans="2:20" ht="15.6" x14ac:dyDescent="0.3">
      <c r="B45" s="585"/>
      <c r="C45" s="586"/>
      <c r="D45" s="440"/>
      <c r="E45" s="440"/>
      <c r="F45" s="586"/>
      <c r="G45" s="440"/>
      <c r="H45" s="586"/>
      <c r="I45" s="584"/>
      <c r="J45" s="584"/>
      <c r="K45" s="584"/>
      <c r="L45" s="584"/>
      <c r="M45" s="584"/>
      <c r="N45" s="440" t="s">
        <v>314</v>
      </c>
      <c r="O45" s="83">
        <v>80</v>
      </c>
      <c r="P45" s="479"/>
      <c r="Q45" s="474"/>
      <c r="S45" s="22"/>
    </row>
    <row r="46" spans="2:20" ht="34.5" customHeight="1" x14ac:dyDescent="0.3">
      <c r="B46" s="585"/>
      <c r="C46" s="586"/>
      <c r="D46" s="440"/>
      <c r="E46" s="440"/>
      <c r="F46" s="586"/>
      <c r="G46" s="440"/>
      <c r="H46" s="586"/>
      <c r="I46" s="584"/>
      <c r="J46" s="584"/>
      <c r="K46" s="584"/>
      <c r="L46" s="584"/>
      <c r="M46" s="584"/>
      <c r="N46" s="440"/>
      <c r="O46" s="10" t="s">
        <v>23</v>
      </c>
      <c r="P46" s="479"/>
      <c r="Q46" s="474"/>
    </row>
    <row r="47" spans="2:20" ht="15.6" x14ac:dyDescent="0.3">
      <c r="B47" s="585"/>
      <c r="C47" s="586"/>
      <c r="D47" s="440"/>
      <c r="E47" s="440"/>
      <c r="F47" s="586"/>
      <c r="G47" s="440"/>
      <c r="H47" s="586"/>
      <c r="I47" s="584"/>
      <c r="J47" s="584"/>
      <c r="K47" s="584"/>
      <c r="L47" s="584"/>
      <c r="M47" s="584"/>
      <c r="N47" s="440" t="s">
        <v>315</v>
      </c>
      <c r="O47" s="83">
        <f>O54+O58+O63+O68+O72+O76</f>
        <v>10953</v>
      </c>
      <c r="P47" s="479"/>
      <c r="Q47" s="474"/>
      <c r="S47" s="22"/>
    </row>
    <row r="48" spans="2:20" ht="15.6" x14ac:dyDescent="0.3">
      <c r="B48" s="585"/>
      <c r="C48" s="586"/>
      <c r="D48" s="440"/>
      <c r="E48" s="440"/>
      <c r="F48" s="586"/>
      <c r="G48" s="440"/>
      <c r="H48" s="586"/>
      <c r="I48" s="584"/>
      <c r="J48" s="584"/>
      <c r="K48" s="584"/>
      <c r="L48" s="584"/>
      <c r="M48" s="584"/>
      <c r="N48" s="440"/>
      <c r="O48" s="188"/>
      <c r="P48" s="479"/>
      <c r="Q48" s="474"/>
      <c r="S48" s="22"/>
    </row>
    <row r="49" spans="2:20" ht="15.6" x14ac:dyDescent="0.3">
      <c r="B49" s="585"/>
      <c r="C49" s="586"/>
      <c r="D49" s="440"/>
      <c r="E49" s="440"/>
      <c r="F49" s="586"/>
      <c r="G49" s="440"/>
      <c r="H49" s="586"/>
      <c r="I49" s="584"/>
      <c r="J49" s="584"/>
      <c r="K49" s="584"/>
      <c r="L49" s="584"/>
      <c r="M49" s="584"/>
      <c r="N49" s="440"/>
      <c r="O49" s="10" t="s">
        <v>23</v>
      </c>
      <c r="P49" s="479"/>
      <c r="Q49" s="474"/>
    </row>
    <row r="50" spans="2:20" ht="15.6" x14ac:dyDescent="0.3">
      <c r="B50" s="585"/>
      <c r="C50" s="586"/>
      <c r="D50" s="440"/>
      <c r="E50" s="440"/>
      <c r="F50" s="586"/>
      <c r="G50" s="440"/>
      <c r="H50" s="586"/>
      <c r="I50" s="584"/>
      <c r="J50" s="584"/>
      <c r="K50" s="584"/>
      <c r="L50" s="584"/>
      <c r="M50" s="584"/>
      <c r="N50" s="440" t="s">
        <v>316</v>
      </c>
      <c r="O50" s="83">
        <f>O55+O60+O65+O69+O73+O77</f>
        <v>6</v>
      </c>
      <c r="P50" s="479"/>
      <c r="Q50" s="474"/>
      <c r="S50" s="22"/>
    </row>
    <row r="51" spans="2:20" ht="48" customHeight="1" x14ac:dyDescent="0.3">
      <c r="B51" s="585"/>
      <c r="C51" s="586"/>
      <c r="D51" s="440"/>
      <c r="E51" s="440"/>
      <c r="F51" s="586"/>
      <c r="G51" s="440"/>
      <c r="H51" s="586"/>
      <c r="I51" s="584"/>
      <c r="J51" s="584"/>
      <c r="K51" s="584"/>
      <c r="L51" s="584"/>
      <c r="M51" s="584"/>
      <c r="N51" s="440"/>
      <c r="O51" s="10" t="s">
        <v>23</v>
      </c>
      <c r="P51" s="574"/>
      <c r="Q51" s="475"/>
    </row>
    <row r="52" spans="2:20" ht="46.8" outlineLevel="1" x14ac:dyDescent="0.3">
      <c r="B52" s="400" t="s">
        <v>317</v>
      </c>
      <c r="C52" s="580"/>
      <c r="D52" s="400" t="s">
        <v>510</v>
      </c>
      <c r="E52" s="473" t="s">
        <v>16</v>
      </c>
      <c r="F52" s="580"/>
      <c r="G52" s="400" t="s">
        <v>260</v>
      </c>
      <c r="H52" s="580"/>
      <c r="I52" s="581">
        <f>SUM(J52:M55)</f>
        <v>300000</v>
      </c>
      <c r="J52" s="575">
        <v>0</v>
      </c>
      <c r="K52" s="409">
        <v>0</v>
      </c>
      <c r="L52" s="409">
        <v>255000</v>
      </c>
      <c r="M52" s="409">
        <v>45000</v>
      </c>
      <c r="N52" s="29" t="s">
        <v>708</v>
      </c>
      <c r="O52" s="24">
        <v>80</v>
      </c>
      <c r="P52" s="473" t="s">
        <v>274</v>
      </c>
      <c r="Q52" s="473" t="s">
        <v>318</v>
      </c>
    </row>
    <row r="53" spans="2:20" ht="46.8" outlineLevel="1" x14ac:dyDescent="0.3">
      <c r="B53" s="401"/>
      <c r="C53" s="569"/>
      <c r="D53" s="401"/>
      <c r="E53" s="474"/>
      <c r="F53" s="569"/>
      <c r="G53" s="401"/>
      <c r="H53" s="569"/>
      <c r="I53" s="582"/>
      <c r="J53" s="576"/>
      <c r="K53" s="567"/>
      <c r="L53" s="567"/>
      <c r="M53" s="567"/>
      <c r="N53" s="29" t="s">
        <v>314</v>
      </c>
      <c r="O53" s="30">
        <v>80</v>
      </c>
      <c r="P53" s="474"/>
      <c r="Q53" s="474"/>
    </row>
    <row r="54" spans="2:20" ht="31.2" outlineLevel="1" x14ac:dyDescent="0.3">
      <c r="B54" s="401"/>
      <c r="C54" s="569"/>
      <c r="D54" s="401"/>
      <c r="E54" s="474"/>
      <c r="F54" s="569"/>
      <c r="G54" s="401"/>
      <c r="H54" s="569"/>
      <c r="I54" s="582"/>
      <c r="J54" s="576"/>
      <c r="K54" s="567"/>
      <c r="L54" s="567"/>
      <c r="M54" s="567"/>
      <c r="N54" s="29" t="s">
        <v>315</v>
      </c>
      <c r="O54" s="38">
        <v>1494</v>
      </c>
      <c r="P54" s="474"/>
      <c r="Q54" s="474"/>
    </row>
    <row r="55" spans="2:20" ht="62.4" outlineLevel="1" x14ac:dyDescent="0.3">
      <c r="B55" s="402"/>
      <c r="C55" s="570"/>
      <c r="D55" s="402"/>
      <c r="E55" s="475"/>
      <c r="F55" s="570"/>
      <c r="G55" s="402"/>
      <c r="H55" s="570"/>
      <c r="I55" s="583"/>
      <c r="J55" s="577"/>
      <c r="K55" s="568"/>
      <c r="L55" s="568"/>
      <c r="M55" s="568"/>
      <c r="N55" s="29" t="s">
        <v>319</v>
      </c>
      <c r="O55" s="38">
        <v>1</v>
      </c>
      <c r="P55" s="475"/>
      <c r="Q55" s="475"/>
    </row>
    <row r="56" spans="2:20" ht="46.8" outlineLevel="1" x14ac:dyDescent="0.3">
      <c r="B56" s="400" t="s">
        <v>320</v>
      </c>
      <c r="C56" s="580"/>
      <c r="D56" s="400" t="s">
        <v>462</v>
      </c>
      <c r="E56" s="421" t="s">
        <v>16</v>
      </c>
      <c r="F56" s="580"/>
      <c r="G56" s="400" t="s">
        <v>260</v>
      </c>
      <c r="H56" s="580"/>
      <c r="I56" s="591">
        <f>SUM(J56:M60)</f>
        <v>235300</v>
      </c>
      <c r="J56" s="575">
        <v>0</v>
      </c>
      <c r="K56" s="409">
        <v>0</v>
      </c>
      <c r="L56" s="409">
        <v>200005</v>
      </c>
      <c r="M56" s="409">
        <v>35295</v>
      </c>
      <c r="N56" s="29" t="s">
        <v>708</v>
      </c>
      <c r="O56" s="30">
        <v>80</v>
      </c>
      <c r="P56" s="473" t="s">
        <v>442</v>
      </c>
      <c r="Q56" s="473" t="s">
        <v>505</v>
      </c>
      <c r="T56" s="186"/>
    </row>
    <row r="57" spans="2:20" ht="46.8" outlineLevel="1" x14ac:dyDescent="0.3">
      <c r="B57" s="401"/>
      <c r="C57" s="569"/>
      <c r="D57" s="401"/>
      <c r="E57" s="572"/>
      <c r="F57" s="569"/>
      <c r="G57" s="401"/>
      <c r="H57" s="569"/>
      <c r="I57" s="592"/>
      <c r="J57" s="576"/>
      <c r="K57" s="567"/>
      <c r="L57" s="567"/>
      <c r="M57" s="567"/>
      <c r="N57" s="29" t="s">
        <v>314</v>
      </c>
      <c r="O57" s="43">
        <v>80</v>
      </c>
      <c r="P57" s="474"/>
      <c r="Q57" s="474"/>
    </row>
    <row r="58" spans="2:20" ht="15.6" outlineLevel="1" x14ac:dyDescent="0.3">
      <c r="B58" s="401"/>
      <c r="C58" s="569"/>
      <c r="D58" s="401"/>
      <c r="E58" s="572"/>
      <c r="F58" s="569"/>
      <c r="G58" s="401"/>
      <c r="H58" s="569"/>
      <c r="I58" s="592"/>
      <c r="J58" s="576"/>
      <c r="K58" s="567"/>
      <c r="L58" s="567"/>
      <c r="M58" s="567"/>
      <c r="N58" s="400" t="s">
        <v>315</v>
      </c>
      <c r="O58" s="38">
        <v>890</v>
      </c>
      <c r="P58" s="474"/>
      <c r="Q58" s="474"/>
    </row>
    <row r="59" spans="2:20" ht="15.6" outlineLevel="1" x14ac:dyDescent="0.3">
      <c r="B59" s="401"/>
      <c r="C59" s="569"/>
      <c r="D59" s="401"/>
      <c r="E59" s="572"/>
      <c r="F59" s="569"/>
      <c r="G59" s="401"/>
      <c r="H59" s="569"/>
      <c r="I59" s="592"/>
      <c r="J59" s="576"/>
      <c r="K59" s="567"/>
      <c r="L59" s="567"/>
      <c r="M59" s="567"/>
      <c r="N59" s="402"/>
      <c r="O59" s="189"/>
      <c r="P59" s="474"/>
      <c r="Q59" s="474"/>
    </row>
    <row r="60" spans="2:20" ht="62.4" outlineLevel="1" x14ac:dyDescent="0.3">
      <c r="B60" s="402"/>
      <c r="C60" s="570"/>
      <c r="D60" s="402"/>
      <c r="E60" s="573"/>
      <c r="F60" s="570"/>
      <c r="G60" s="402"/>
      <c r="H60" s="570"/>
      <c r="I60" s="593"/>
      <c r="J60" s="577"/>
      <c r="K60" s="568"/>
      <c r="L60" s="568"/>
      <c r="M60" s="568"/>
      <c r="N60" s="29" t="s">
        <v>319</v>
      </c>
      <c r="O60" s="43">
        <v>1</v>
      </c>
      <c r="P60" s="475"/>
      <c r="Q60" s="475"/>
    </row>
    <row r="61" spans="2:20" ht="46.8" outlineLevel="1" x14ac:dyDescent="0.3">
      <c r="B61" s="400" t="s">
        <v>323</v>
      </c>
      <c r="C61" s="580"/>
      <c r="D61" s="400" t="s">
        <v>324</v>
      </c>
      <c r="E61" s="400" t="s">
        <v>284</v>
      </c>
      <c r="F61" s="580"/>
      <c r="G61" s="400" t="s">
        <v>260</v>
      </c>
      <c r="H61" s="580"/>
      <c r="I61" s="591">
        <f>SUM(J61:M65)</f>
        <v>588217.72</v>
      </c>
      <c r="J61" s="575">
        <v>0</v>
      </c>
      <c r="K61" s="409">
        <v>0</v>
      </c>
      <c r="L61" s="409">
        <v>499985.06</v>
      </c>
      <c r="M61" s="409">
        <v>88232.66</v>
      </c>
      <c r="N61" s="29" t="s">
        <v>708</v>
      </c>
      <c r="O61" s="30">
        <v>80</v>
      </c>
      <c r="P61" s="473" t="s">
        <v>354</v>
      </c>
      <c r="Q61" s="473" t="s">
        <v>633</v>
      </c>
    </row>
    <row r="62" spans="2:20" ht="46.8" outlineLevel="1" x14ac:dyDescent="0.3">
      <c r="B62" s="401"/>
      <c r="C62" s="569"/>
      <c r="D62" s="401"/>
      <c r="E62" s="401"/>
      <c r="F62" s="569"/>
      <c r="G62" s="401"/>
      <c r="H62" s="569"/>
      <c r="I62" s="592"/>
      <c r="J62" s="576"/>
      <c r="K62" s="567"/>
      <c r="L62" s="567"/>
      <c r="M62" s="567"/>
      <c r="N62" s="29" t="s">
        <v>314</v>
      </c>
      <c r="O62" s="43">
        <v>80</v>
      </c>
      <c r="P62" s="474"/>
      <c r="Q62" s="474"/>
    </row>
    <row r="63" spans="2:20" ht="15.6" outlineLevel="1" x14ac:dyDescent="0.3">
      <c r="B63" s="401"/>
      <c r="C63" s="569"/>
      <c r="D63" s="401"/>
      <c r="E63" s="401"/>
      <c r="F63" s="569"/>
      <c r="G63" s="401"/>
      <c r="H63" s="569"/>
      <c r="I63" s="592"/>
      <c r="J63" s="576"/>
      <c r="K63" s="567"/>
      <c r="L63" s="567"/>
      <c r="M63" s="567"/>
      <c r="N63" s="400" t="s">
        <v>315</v>
      </c>
      <c r="O63" s="37">
        <v>4490</v>
      </c>
      <c r="P63" s="594"/>
      <c r="Q63" s="594"/>
    </row>
    <row r="64" spans="2:20" ht="21.75" customHeight="1" outlineLevel="1" x14ac:dyDescent="0.3">
      <c r="B64" s="401"/>
      <c r="C64" s="569"/>
      <c r="D64" s="401"/>
      <c r="E64" s="401"/>
      <c r="F64" s="569"/>
      <c r="G64" s="401"/>
      <c r="H64" s="569"/>
      <c r="I64" s="592"/>
      <c r="J64" s="576"/>
      <c r="K64" s="567"/>
      <c r="L64" s="567"/>
      <c r="M64" s="567"/>
      <c r="N64" s="402"/>
      <c r="O64" s="137"/>
      <c r="P64" s="594"/>
      <c r="Q64" s="594"/>
    </row>
    <row r="65" spans="2:17" ht="62.4" outlineLevel="1" x14ac:dyDescent="0.3">
      <c r="B65" s="402"/>
      <c r="C65" s="570"/>
      <c r="D65" s="402"/>
      <c r="E65" s="402"/>
      <c r="F65" s="570"/>
      <c r="G65" s="402"/>
      <c r="H65" s="570"/>
      <c r="I65" s="593"/>
      <c r="J65" s="577"/>
      <c r="K65" s="568"/>
      <c r="L65" s="568"/>
      <c r="M65" s="568"/>
      <c r="N65" s="29" t="s">
        <v>319</v>
      </c>
      <c r="O65" s="43">
        <v>1</v>
      </c>
      <c r="P65" s="595"/>
      <c r="Q65" s="595"/>
    </row>
    <row r="66" spans="2:17" ht="46.8" outlineLevel="1" x14ac:dyDescent="0.3">
      <c r="B66" s="401" t="s">
        <v>325</v>
      </c>
      <c r="C66" s="569"/>
      <c r="D66" s="401" t="s">
        <v>326</v>
      </c>
      <c r="E66" s="572" t="s">
        <v>16</v>
      </c>
      <c r="F66" s="569"/>
      <c r="G66" s="400" t="s">
        <v>260</v>
      </c>
      <c r="H66" s="569"/>
      <c r="I66" s="591">
        <f>SUM(J66:M69)</f>
        <v>372560.8</v>
      </c>
      <c r="J66" s="576">
        <v>0</v>
      </c>
      <c r="K66" s="567">
        <v>0</v>
      </c>
      <c r="L66" s="567">
        <v>316676.68</v>
      </c>
      <c r="M66" s="567">
        <v>55884.12</v>
      </c>
      <c r="N66" s="29" t="s">
        <v>708</v>
      </c>
      <c r="O66" s="43">
        <v>80</v>
      </c>
      <c r="P66" s="474" t="s">
        <v>274</v>
      </c>
      <c r="Q66" s="474" t="s">
        <v>327</v>
      </c>
    </row>
    <row r="67" spans="2:17" ht="46.8" outlineLevel="1" x14ac:dyDescent="0.3">
      <c r="B67" s="401"/>
      <c r="C67" s="569"/>
      <c r="D67" s="401"/>
      <c r="E67" s="572"/>
      <c r="F67" s="569"/>
      <c r="G67" s="401"/>
      <c r="H67" s="569"/>
      <c r="I67" s="592"/>
      <c r="J67" s="576"/>
      <c r="K67" s="567"/>
      <c r="L67" s="567"/>
      <c r="M67" s="567"/>
      <c r="N67" s="31" t="s">
        <v>314</v>
      </c>
      <c r="O67" s="43">
        <v>80</v>
      </c>
      <c r="P67" s="474"/>
      <c r="Q67" s="474"/>
    </row>
    <row r="68" spans="2:17" ht="31.2" outlineLevel="1" x14ac:dyDescent="0.3">
      <c r="B68" s="401"/>
      <c r="C68" s="569"/>
      <c r="D68" s="401"/>
      <c r="E68" s="572"/>
      <c r="F68" s="569"/>
      <c r="G68" s="401"/>
      <c r="H68" s="569"/>
      <c r="I68" s="592"/>
      <c r="J68" s="576"/>
      <c r="K68" s="567"/>
      <c r="L68" s="567"/>
      <c r="M68" s="567"/>
      <c r="N68" s="29" t="s">
        <v>315</v>
      </c>
      <c r="O68" s="38">
        <v>1190</v>
      </c>
      <c r="P68" s="474"/>
      <c r="Q68" s="474"/>
    </row>
    <row r="69" spans="2:17" ht="62.4" outlineLevel="1" x14ac:dyDescent="0.3">
      <c r="B69" s="402"/>
      <c r="C69" s="570"/>
      <c r="D69" s="402"/>
      <c r="E69" s="573"/>
      <c r="F69" s="570"/>
      <c r="G69" s="402"/>
      <c r="H69" s="570"/>
      <c r="I69" s="593"/>
      <c r="J69" s="577"/>
      <c r="K69" s="568"/>
      <c r="L69" s="568"/>
      <c r="M69" s="568"/>
      <c r="N69" s="29" t="s">
        <v>319</v>
      </c>
      <c r="O69" s="43">
        <v>1</v>
      </c>
      <c r="P69" s="475"/>
      <c r="Q69" s="475"/>
    </row>
    <row r="70" spans="2:17" ht="46.8" outlineLevel="1" x14ac:dyDescent="0.3">
      <c r="B70" s="401" t="s">
        <v>328</v>
      </c>
      <c r="C70" s="569"/>
      <c r="D70" s="401" t="s">
        <v>329</v>
      </c>
      <c r="E70" s="572" t="s">
        <v>16</v>
      </c>
      <c r="F70" s="569"/>
      <c r="G70" s="400" t="s">
        <v>260</v>
      </c>
      <c r="H70" s="569"/>
      <c r="I70" s="581">
        <f>SUM(J70:M73)</f>
        <v>275000</v>
      </c>
      <c r="J70" s="576">
        <v>0</v>
      </c>
      <c r="K70" s="567">
        <v>0</v>
      </c>
      <c r="L70" s="567">
        <v>233750</v>
      </c>
      <c r="M70" s="567">
        <v>41250</v>
      </c>
      <c r="N70" s="29" t="s">
        <v>708</v>
      </c>
      <c r="O70" s="43">
        <v>70</v>
      </c>
      <c r="P70" s="474" t="s">
        <v>274</v>
      </c>
      <c r="Q70" s="474" t="s">
        <v>318</v>
      </c>
    </row>
    <row r="71" spans="2:17" ht="46.8" outlineLevel="1" x14ac:dyDescent="0.3">
      <c r="B71" s="401"/>
      <c r="C71" s="569"/>
      <c r="D71" s="401"/>
      <c r="E71" s="572"/>
      <c r="F71" s="569"/>
      <c r="G71" s="401"/>
      <c r="H71" s="569"/>
      <c r="I71" s="582"/>
      <c r="J71" s="576"/>
      <c r="K71" s="567"/>
      <c r="L71" s="567"/>
      <c r="M71" s="567"/>
      <c r="N71" s="29" t="s">
        <v>314</v>
      </c>
      <c r="O71" s="43">
        <v>80</v>
      </c>
      <c r="P71" s="474"/>
      <c r="Q71" s="474"/>
    </row>
    <row r="72" spans="2:17" ht="31.2" outlineLevel="1" x14ac:dyDescent="0.3">
      <c r="B72" s="401"/>
      <c r="C72" s="569"/>
      <c r="D72" s="401"/>
      <c r="E72" s="572"/>
      <c r="F72" s="569"/>
      <c r="G72" s="401"/>
      <c r="H72" s="569"/>
      <c r="I72" s="582"/>
      <c r="J72" s="576"/>
      <c r="K72" s="567"/>
      <c r="L72" s="567"/>
      <c r="M72" s="567"/>
      <c r="N72" s="29" t="s">
        <v>315</v>
      </c>
      <c r="O72" s="38">
        <v>835</v>
      </c>
      <c r="P72" s="474"/>
      <c r="Q72" s="474"/>
    </row>
    <row r="73" spans="2:17" ht="62.4" outlineLevel="1" x14ac:dyDescent="0.3">
      <c r="B73" s="402"/>
      <c r="C73" s="570"/>
      <c r="D73" s="402"/>
      <c r="E73" s="573"/>
      <c r="F73" s="570"/>
      <c r="G73" s="402"/>
      <c r="H73" s="570"/>
      <c r="I73" s="583"/>
      <c r="J73" s="577"/>
      <c r="K73" s="568"/>
      <c r="L73" s="568"/>
      <c r="M73" s="568"/>
      <c r="N73" s="29" t="s">
        <v>319</v>
      </c>
      <c r="O73" s="43">
        <v>1</v>
      </c>
      <c r="P73" s="475"/>
      <c r="Q73" s="475"/>
    </row>
    <row r="74" spans="2:17" ht="46.8" outlineLevel="1" x14ac:dyDescent="0.3">
      <c r="B74" s="401" t="s">
        <v>330</v>
      </c>
      <c r="C74" s="569"/>
      <c r="D74" s="401" t="s">
        <v>331</v>
      </c>
      <c r="E74" s="572" t="s">
        <v>16</v>
      </c>
      <c r="F74" s="569"/>
      <c r="G74" s="400" t="s">
        <v>260</v>
      </c>
      <c r="H74" s="569"/>
      <c r="I74" s="581">
        <f>SUM(J74:M77)</f>
        <v>700000</v>
      </c>
      <c r="J74" s="576">
        <v>0</v>
      </c>
      <c r="K74" s="567">
        <v>0</v>
      </c>
      <c r="L74" s="567">
        <v>595000</v>
      </c>
      <c r="M74" s="567">
        <v>105000</v>
      </c>
      <c r="N74" s="29" t="s">
        <v>708</v>
      </c>
      <c r="O74" s="43">
        <v>80</v>
      </c>
      <c r="P74" s="474" t="s">
        <v>332</v>
      </c>
      <c r="Q74" s="474" t="s">
        <v>321</v>
      </c>
    </row>
    <row r="75" spans="2:17" ht="46.8" outlineLevel="1" x14ac:dyDescent="0.3">
      <c r="B75" s="401"/>
      <c r="C75" s="569"/>
      <c r="D75" s="401"/>
      <c r="E75" s="572"/>
      <c r="F75" s="569"/>
      <c r="G75" s="401"/>
      <c r="H75" s="569"/>
      <c r="I75" s="582"/>
      <c r="J75" s="576"/>
      <c r="K75" s="567"/>
      <c r="L75" s="567"/>
      <c r="M75" s="567"/>
      <c r="N75" s="29" t="s">
        <v>314</v>
      </c>
      <c r="O75" s="43">
        <v>80</v>
      </c>
      <c r="P75" s="474"/>
      <c r="Q75" s="474"/>
    </row>
    <row r="76" spans="2:17" ht="31.2" outlineLevel="1" x14ac:dyDescent="0.3">
      <c r="B76" s="401"/>
      <c r="C76" s="569"/>
      <c r="D76" s="401"/>
      <c r="E76" s="572"/>
      <c r="F76" s="569"/>
      <c r="G76" s="401"/>
      <c r="H76" s="569"/>
      <c r="I76" s="582"/>
      <c r="J76" s="576"/>
      <c r="K76" s="567"/>
      <c r="L76" s="567"/>
      <c r="M76" s="567"/>
      <c r="N76" s="29" t="s">
        <v>315</v>
      </c>
      <c r="O76" s="38">
        <v>2054</v>
      </c>
      <c r="P76" s="474"/>
      <c r="Q76" s="474"/>
    </row>
    <row r="77" spans="2:17" ht="62.4" outlineLevel="1" x14ac:dyDescent="0.3">
      <c r="B77" s="402"/>
      <c r="C77" s="570"/>
      <c r="D77" s="402"/>
      <c r="E77" s="573"/>
      <c r="F77" s="570"/>
      <c r="G77" s="402"/>
      <c r="H77" s="570"/>
      <c r="I77" s="583"/>
      <c r="J77" s="577"/>
      <c r="K77" s="568"/>
      <c r="L77" s="568"/>
      <c r="M77" s="568"/>
      <c r="N77" s="29" t="s">
        <v>319</v>
      </c>
      <c r="O77" s="43">
        <v>1</v>
      </c>
      <c r="P77" s="475"/>
      <c r="Q77" s="475"/>
    </row>
    <row r="78" spans="2:17" ht="15.6" customHeight="1" x14ac:dyDescent="0.3">
      <c r="B78" s="578" t="s">
        <v>105</v>
      </c>
      <c r="C78" s="578"/>
      <c r="D78" s="578"/>
      <c r="E78" s="578"/>
      <c r="F78" s="578"/>
      <c r="G78" s="578"/>
      <c r="H78" s="578"/>
      <c r="I78" s="39">
        <f>SUM(I52:I77)</f>
        <v>2471078.52</v>
      </c>
      <c r="J78" s="39">
        <f t="shared" ref="J78:K78" si="0">SUM(J52:J77)</f>
        <v>0</v>
      </c>
      <c r="K78" s="39">
        <f t="shared" si="0"/>
        <v>0</v>
      </c>
      <c r="L78" s="39">
        <f>SUM(L52:L77)</f>
        <v>2100416.7400000002</v>
      </c>
      <c r="M78" s="39">
        <f>SUM(M52:M77)</f>
        <v>370661.78</v>
      </c>
      <c r="N78" s="579"/>
      <c r="O78" s="579"/>
      <c r="P78" s="579"/>
      <c r="Q78" s="579"/>
    </row>
    <row r="79" spans="2:17" ht="32.25" customHeight="1" x14ac:dyDescent="0.3">
      <c r="B79" s="571" t="s">
        <v>730</v>
      </c>
      <c r="C79" s="571"/>
      <c r="D79" s="571"/>
      <c r="E79" s="571"/>
      <c r="F79" s="571"/>
      <c r="G79" s="571"/>
      <c r="H79" s="571"/>
      <c r="I79" s="571"/>
      <c r="J79" s="571"/>
      <c r="K79" s="571"/>
      <c r="L79" s="571"/>
      <c r="M79" s="571"/>
      <c r="N79" s="571"/>
      <c r="O79" s="571"/>
      <c r="P79" s="571"/>
      <c r="Q79" s="571"/>
    </row>
    <row r="80" spans="2:17" ht="15.6" x14ac:dyDescent="0.3">
      <c r="B80" s="15"/>
      <c r="C80" s="14"/>
      <c r="D80" s="15"/>
      <c r="E80" s="14"/>
      <c r="F80" s="14"/>
      <c r="G80" s="15"/>
      <c r="H80" s="14"/>
      <c r="I80" s="101"/>
      <c r="J80" s="14"/>
      <c r="K80" s="19"/>
      <c r="L80" s="19"/>
      <c r="M80" s="19"/>
      <c r="N80" s="15"/>
      <c r="O80" s="13"/>
      <c r="P80" s="15"/>
      <c r="Q80" s="15"/>
    </row>
    <row r="81" spans="2:17" ht="15.6" x14ac:dyDescent="0.3">
      <c r="B81" s="513" t="s">
        <v>106</v>
      </c>
      <c r="C81" s="513"/>
      <c r="D81" s="513"/>
      <c r="E81" s="513"/>
      <c r="N81" s="15"/>
      <c r="O81" s="16"/>
      <c r="P81" s="17"/>
      <c r="Q81" s="15"/>
    </row>
    <row r="82" spans="2:17" ht="15.6" customHeight="1" x14ac:dyDescent="0.3">
      <c r="B82" s="9" t="s">
        <v>3</v>
      </c>
      <c r="C82" s="413" t="s">
        <v>107</v>
      </c>
      <c r="D82" s="413"/>
      <c r="E82" s="413"/>
      <c r="F82" s="447" t="s">
        <v>108</v>
      </c>
      <c r="G82" s="447"/>
      <c r="H82" s="447"/>
      <c r="I82" s="447"/>
      <c r="J82" s="413" t="s">
        <v>109</v>
      </c>
      <c r="K82" s="447"/>
      <c r="L82" s="447"/>
      <c r="M82" s="447"/>
      <c r="N82" s="15"/>
      <c r="O82" s="13"/>
      <c r="P82" s="17"/>
      <c r="Q82" s="15"/>
    </row>
    <row r="83" spans="2:17" ht="15.6" x14ac:dyDescent="0.3">
      <c r="B83" s="4">
        <v>1</v>
      </c>
      <c r="C83" s="483">
        <v>2</v>
      </c>
      <c r="D83" s="483"/>
      <c r="E83" s="483"/>
      <c r="F83" s="483">
        <v>3</v>
      </c>
      <c r="G83" s="483"/>
      <c r="H83" s="483"/>
      <c r="I83" s="483"/>
      <c r="J83" s="483">
        <v>4</v>
      </c>
      <c r="K83" s="483"/>
      <c r="L83" s="483"/>
      <c r="M83" s="483"/>
      <c r="N83" s="15"/>
      <c r="O83" s="16"/>
      <c r="P83" s="17"/>
      <c r="Q83" s="15"/>
    </row>
    <row r="84" spans="2:17" ht="31.5" customHeight="1" x14ac:dyDescent="0.3">
      <c r="B84" s="8"/>
      <c r="C84" s="440" t="s">
        <v>302</v>
      </c>
      <c r="D84" s="440"/>
      <c r="E84" s="440"/>
      <c r="F84" s="550"/>
      <c r="G84" s="550"/>
      <c r="H84" s="550"/>
      <c r="I84" s="550"/>
      <c r="J84" s="550"/>
      <c r="K84" s="550"/>
      <c r="L84" s="550"/>
      <c r="M84" s="550"/>
      <c r="N84" s="15"/>
      <c r="O84" s="13"/>
      <c r="P84" s="17"/>
      <c r="Q84" s="15"/>
    </row>
    <row r="85" spans="2:17" ht="15.6" x14ac:dyDescent="0.3">
      <c r="N85" s="15"/>
      <c r="O85" s="16"/>
      <c r="P85" s="17"/>
      <c r="Q85" s="15"/>
    </row>
    <row r="86" spans="2:17" ht="15.6" x14ac:dyDescent="0.3">
      <c r="B86" s="513" t="s">
        <v>110</v>
      </c>
      <c r="C86" s="513"/>
      <c r="D86" s="513"/>
      <c r="E86" s="513"/>
      <c r="F86" s="513"/>
      <c r="N86" s="15"/>
      <c r="O86" s="13"/>
      <c r="P86" s="17"/>
      <c r="Q86" s="15"/>
    </row>
    <row r="87" spans="2:17" ht="15.6" customHeight="1" x14ac:dyDescent="0.3">
      <c r="B87" s="9" t="s">
        <v>3</v>
      </c>
      <c r="C87" s="447" t="s">
        <v>111</v>
      </c>
      <c r="D87" s="447"/>
      <c r="E87" s="447"/>
      <c r="F87" s="447" t="s">
        <v>108</v>
      </c>
      <c r="G87" s="447"/>
      <c r="H87" s="447"/>
      <c r="I87" s="447"/>
      <c r="J87" s="413" t="s">
        <v>112</v>
      </c>
      <c r="K87" s="447"/>
      <c r="L87" s="447"/>
      <c r="M87" s="447"/>
      <c r="N87" s="15"/>
      <c r="O87" s="16"/>
      <c r="P87" s="17"/>
      <c r="Q87" s="15"/>
    </row>
    <row r="88" spans="2:17" ht="15.6" x14ac:dyDescent="0.3">
      <c r="B88" s="4">
        <v>1</v>
      </c>
      <c r="C88" s="483">
        <v>2</v>
      </c>
      <c r="D88" s="483"/>
      <c r="E88" s="483"/>
      <c r="F88" s="483">
        <v>3</v>
      </c>
      <c r="G88" s="483"/>
      <c r="H88" s="483"/>
      <c r="I88" s="483"/>
      <c r="J88" s="483">
        <v>4</v>
      </c>
      <c r="K88" s="483"/>
      <c r="L88" s="483"/>
      <c r="M88" s="483"/>
      <c r="N88" s="15"/>
      <c r="O88" s="13"/>
      <c r="P88" s="17"/>
      <c r="Q88" s="15"/>
    </row>
    <row r="89" spans="2:17" ht="48" customHeight="1" x14ac:dyDescent="0.3">
      <c r="B89" s="8"/>
      <c r="C89" s="440" t="s">
        <v>303</v>
      </c>
      <c r="D89" s="440"/>
      <c r="E89" s="440"/>
      <c r="F89" s="550"/>
      <c r="G89" s="550"/>
      <c r="H89" s="550"/>
      <c r="I89" s="550"/>
      <c r="J89" s="550"/>
      <c r="K89" s="550"/>
      <c r="L89" s="550"/>
      <c r="M89" s="550"/>
      <c r="N89" s="15"/>
      <c r="O89" s="12"/>
      <c r="P89" s="17"/>
      <c r="Q89" s="15"/>
    </row>
    <row r="90" spans="2:17" ht="15.6" x14ac:dyDescent="0.3">
      <c r="N90" s="15"/>
      <c r="O90" s="13"/>
      <c r="P90" s="17"/>
      <c r="Q90" s="15"/>
    </row>
    <row r="91" spans="2:17" ht="15.6" x14ac:dyDescent="0.3">
      <c r="B91" s="513" t="s">
        <v>113</v>
      </c>
      <c r="C91" s="513"/>
      <c r="D91" s="513"/>
    </row>
    <row r="92" spans="2:17" ht="15.6" x14ac:dyDescent="0.3">
      <c r="B92" s="9" t="s">
        <v>3</v>
      </c>
      <c r="C92" s="413" t="s">
        <v>114</v>
      </c>
      <c r="D92" s="413"/>
      <c r="E92" s="413"/>
      <c r="F92" s="514" t="s">
        <v>115</v>
      </c>
      <c r="G92" s="515"/>
      <c r="H92" s="515"/>
      <c r="I92" s="515"/>
      <c r="J92" s="515"/>
      <c r="K92" s="515"/>
      <c r="L92" s="515"/>
      <c r="M92" s="516"/>
    </row>
    <row r="93" spans="2:17" ht="15.6" x14ac:dyDescent="0.3">
      <c r="B93" s="4">
        <v>1</v>
      </c>
      <c r="C93" s="483">
        <v>2</v>
      </c>
      <c r="D93" s="483"/>
      <c r="E93" s="483"/>
      <c r="F93" s="517">
        <v>3</v>
      </c>
      <c r="G93" s="518"/>
      <c r="H93" s="518"/>
      <c r="I93" s="518"/>
      <c r="J93" s="518"/>
      <c r="K93" s="518"/>
      <c r="L93" s="518"/>
      <c r="M93" s="519"/>
    </row>
    <row r="94" spans="2:17" ht="16.2" customHeight="1" x14ac:dyDescent="0.3">
      <c r="B94" s="25" t="s">
        <v>15</v>
      </c>
      <c r="C94" s="512"/>
      <c r="D94" s="512"/>
      <c r="E94" s="512"/>
      <c r="F94" s="509"/>
      <c r="G94" s="510"/>
      <c r="H94" s="510"/>
      <c r="I94" s="510"/>
      <c r="J94" s="510"/>
      <c r="K94" s="510"/>
      <c r="L94" s="510"/>
      <c r="M94" s="511"/>
    </row>
    <row r="96" spans="2:17" ht="15.6" x14ac:dyDescent="0.3">
      <c r="B96" s="513" t="s">
        <v>116</v>
      </c>
      <c r="C96" s="513"/>
      <c r="D96" s="513"/>
      <c r="E96" s="513"/>
      <c r="F96" s="513"/>
      <c r="G96" s="513"/>
    </row>
    <row r="97" spans="2:13" ht="15.6" x14ac:dyDescent="0.3">
      <c r="B97" s="9" t="s">
        <v>3</v>
      </c>
      <c r="C97" s="514" t="s">
        <v>117</v>
      </c>
      <c r="D97" s="515"/>
      <c r="E97" s="515"/>
      <c r="F97" s="515"/>
      <c r="G97" s="515"/>
      <c r="H97" s="515"/>
      <c r="I97" s="515"/>
      <c r="J97" s="515"/>
      <c r="K97" s="515"/>
      <c r="L97" s="515"/>
      <c r="M97" s="516"/>
    </row>
    <row r="98" spans="2:13" ht="15.6" x14ac:dyDescent="0.3">
      <c r="B98" s="4">
        <v>1</v>
      </c>
      <c r="C98" s="517">
        <v>2</v>
      </c>
      <c r="D98" s="518"/>
      <c r="E98" s="518"/>
      <c r="F98" s="518"/>
      <c r="G98" s="518"/>
      <c r="H98" s="518"/>
      <c r="I98" s="518"/>
      <c r="J98" s="518"/>
      <c r="K98" s="518"/>
      <c r="L98" s="518"/>
      <c r="M98" s="519"/>
    </row>
    <row r="99" spans="2:13" ht="15.6" x14ac:dyDescent="0.3">
      <c r="B99" s="8"/>
      <c r="C99" s="506" t="s">
        <v>304</v>
      </c>
      <c r="D99" s="507"/>
      <c r="E99" s="507"/>
      <c r="F99" s="507"/>
      <c r="G99" s="507"/>
      <c r="H99" s="507"/>
      <c r="I99" s="507"/>
      <c r="J99" s="507"/>
      <c r="K99" s="507"/>
      <c r="L99" s="507"/>
      <c r="M99" s="508"/>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7" type="noConversion"/>
  <conditionalFormatting sqref="L43:L51">
    <cfRule type="expression" dxfId="136" priority="8">
      <formula>$L$43&gt;$I$43*0.85</formula>
    </cfRule>
  </conditionalFormatting>
  <conditionalFormatting sqref="L52:L55">
    <cfRule type="expression" dxfId="135" priority="6">
      <formula>$L$52&gt;$I$52*0.85</formula>
    </cfRule>
  </conditionalFormatting>
  <conditionalFormatting sqref="L56:L60">
    <cfRule type="expression" dxfId="134" priority="5">
      <formula>$L$56&gt;$I$56*0.85</formula>
    </cfRule>
  </conditionalFormatting>
  <conditionalFormatting sqref="L61:L65">
    <cfRule type="expression" dxfId="133" priority="4">
      <formula>$L$61&gt;$I$61*0.85</formula>
    </cfRule>
  </conditionalFormatting>
  <conditionalFormatting sqref="L66:L69">
    <cfRule type="expression" dxfId="132" priority="3">
      <formula>$L$66&gt;$I$66*0.85</formula>
    </cfRule>
  </conditionalFormatting>
  <conditionalFormatting sqref="L70:L73">
    <cfRule type="expression" dxfId="131" priority="2">
      <formula>$L$70&gt;$I$70*0.85</formula>
    </cfRule>
  </conditionalFormatting>
  <conditionalFormatting sqref="L74:L77">
    <cfRule type="expression" dxfId="130" priority="1">
      <formula>$L$74&gt;$I$74*0.85</formula>
    </cfRule>
  </conditionalFormatting>
  <conditionalFormatting sqref="L78">
    <cfRule type="expression" dxfId="129"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99"/>
  <sheetViews>
    <sheetView zoomScale="70" zoomScaleNormal="70" workbookViewId="0">
      <pane ySplit="4" topLeftCell="A42" activePane="bottomLeft" state="frozen"/>
      <selection activeCell="P125" sqref="P125:P129"/>
      <selection pane="bottomLeft" activeCell="Q96" sqref="Q96"/>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7.33203125" customWidth="1"/>
    <col min="10" max="10" width="10.6640625" customWidth="1"/>
    <col min="11" max="11" width="14.109375" customWidth="1"/>
    <col min="12" max="12" width="17.88671875" customWidth="1"/>
    <col min="13" max="13" width="16.88671875" customWidth="1"/>
    <col min="14" max="14" width="44.6640625" customWidth="1"/>
    <col min="15" max="15" width="12.44140625" customWidth="1"/>
    <col min="16" max="17" width="14.33203125" customWidth="1"/>
    <col min="19" max="19" width="9.109375" customWidth="1"/>
  </cols>
  <sheetData>
    <row r="2" spans="1:17" ht="15.6" x14ac:dyDescent="0.3">
      <c r="B2" s="414" t="s">
        <v>333</v>
      </c>
      <c r="C2" s="414"/>
      <c r="D2" s="414"/>
      <c r="E2" s="414"/>
      <c r="F2" s="414"/>
      <c r="G2" s="414"/>
      <c r="H2" s="414"/>
      <c r="I2" s="414"/>
      <c r="J2" s="414"/>
      <c r="K2" s="414"/>
      <c r="L2" s="414"/>
      <c r="M2" s="414"/>
      <c r="N2" s="414"/>
      <c r="O2" s="414"/>
      <c r="P2" s="414"/>
      <c r="Q2" s="414"/>
    </row>
    <row r="3" spans="1:17" ht="15.6" x14ac:dyDescent="0.3">
      <c r="B3" s="6"/>
      <c r="C3" s="6"/>
      <c r="D3" s="6"/>
      <c r="E3" s="6"/>
      <c r="F3" s="6"/>
      <c r="G3" s="6"/>
      <c r="H3" s="6"/>
      <c r="I3" s="6"/>
      <c r="J3" s="6"/>
      <c r="K3" s="6"/>
      <c r="L3" s="6"/>
      <c r="M3" s="6"/>
      <c r="N3" s="6"/>
      <c r="O3" s="6"/>
      <c r="P3" s="6"/>
      <c r="Q3" s="6"/>
    </row>
    <row r="4" spans="1:17" ht="15.6" x14ac:dyDescent="0.3">
      <c r="A4" s="414" t="s">
        <v>334</v>
      </c>
      <c r="B4" s="414"/>
      <c r="C4" s="414"/>
      <c r="D4" s="414"/>
      <c r="E4" s="414"/>
      <c r="F4" s="414"/>
      <c r="G4" s="414"/>
      <c r="H4" s="414"/>
      <c r="I4" s="414"/>
      <c r="J4" s="414"/>
      <c r="K4" s="414"/>
      <c r="L4" s="414"/>
      <c r="M4" s="414"/>
      <c r="N4" s="414"/>
      <c r="O4" s="414"/>
      <c r="P4" s="414"/>
      <c r="Q4" s="414"/>
    </row>
    <row r="5" spans="1:17" ht="15.6" x14ac:dyDescent="0.3">
      <c r="B5" s="6"/>
      <c r="C5" s="6"/>
      <c r="D5" s="6"/>
      <c r="E5" s="6"/>
      <c r="F5" s="6"/>
      <c r="G5" s="6"/>
      <c r="H5" s="6"/>
      <c r="I5" s="6"/>
      <c r="J5" s="6"/>
      <c r="K5" s="6"/>
      <c r="L5" s="6"/>
      <c r="M5" s="6"/>
      <c r="N5" s="6"/>
      <c r="O5" s="6"/>
      <c r="P5" s="6"/>
      <c r="Q5" s="6"/>
    </row>
    <row r="6" spans="1:17" ht="15.6" x14ac:dyDescent="0.3">
      <c r="B6" s="415" t="s">
        <v>57</v>
      </c>
      <c r="C6" s="415"/>
      <c r="D6" s="415"/>
      <c r="E6" s="415"/>
      <c r="F6" s="415"/>
      <c r="G6" s="415"/>
      <c r="H6" s="415"/>
      <c r="I6" s="7"/>
      <c r="J6" s="7"/>
      <c r="K6" s="7"/>
      <c r="L6" s="7"/>
      <c r="M6" s="7"/>
      <c r="N6" s="7"/>
      <c r="O6" s="7"/>
      <c r="P6" s="7"/>
      <c r="Q6" s="7"/>
    </row>
    <row r="7" spans="1:17" ht="15.6" x14ac:dyDescent="0.3">
      <c r="B7" s="447" t="s">
        <v>3</v>
      </c>
      <c r="C7" s="447" t="s">
        <v>58</v>
      </c>
      <c r="D7" s="447"/>
      <c r="E7" s="413" t="s">
        <v>59</v>
      </c>
      <c r="F7" s="413"/>
      <c r="G7" s="413"/>
      <c r="H7" s="413" t="s">
        <v>60</v>
      </c>
      <c r="I7" s="413"/>
      <c r="J7" s="413"/>
      <c r="K7" s="447" t="s">
        <v>61</v>
      </c>
      <c r="L7" s="447"/>
      <c r="M7" s="447"/>
      <c r="N7" s="447"/>
    </row>
    <row r="8" spans="1:17" ht="31.2" x14ac:dyDescent="0.3">
      <c r="B8" s="447"/>
      <c r="C8" s="447"/>
      <c r="D8" s="447"/>
      <c r="E8" s="413"/>
      <c r="F8" s="413"/>
      <c r="G8" s="413"/>
      <c r="H8" s="413"/>
      <c r="I8" s="413"/>
      <c r="J8" s="413"/>
      <c r="K8" s="413" t="s">
        <v>62</v>
      </c>
      <c r="L8" s="413"/>
      <c r="M8" s="413"/>
      <c r="N8" s="3" t="s">
        <v>63</v>
      </c>
      <c r="O8" s="1"/>
      <c r="P8" s="1"/>
      <c r="Q8" s="1"/>
    </row>
    <row r="9" spans="1:17" ht="15.6" x14ac:dyDescent="0.3">
      <c r="B9" s="4">
        <v>1</v>
      </c>
      <c r="C9" s="483">
        <v>2</v>
      </c>
      <c r="D9" s="483"/>
      <c r="E9" s="483">
        <v>3</v>
      </c>
      <c r="F9" s="483"/>
      <c r="G9" s="483"/>
      <c r="H9" s="483">
        <v>4</v>
      </c>
      <c r="I9" s="483"/>
      <c r="J9" s="483"/>
      <c r="K9" s="483">
        <v>5</v>
      </c>
      <c r="L9" s="483"/>
      <c r="M9" s="483"/>
      <c r="N9" s="4">
        <v>6</v>
      </c>
    </row>
    <row r="10" spans="1:17" ht="15.6" x14ac:dyDescent="0.3">
      <c r="B10" s="525" t="s">
        <v>15</v>
      </c>
      <c r="C10" s="537" t="s">
        <v>335</v>
      </c>
      <c r="D10" s="538"/>
      <c r="E10" s="528" t="s">
        <v>336</v>
      </c>
      <c r="F10" s="529"/>
      <c r="G10" s="530"/>
      <c r="H10" s="484">
        <v>0</v>
      </c>
      <c r="I10" s="478"/>
      <c r="J10" s="478"/>
      <c r="K10" s="484">
        <v>0</v>
      </c>
      <c r="L10" s="478"/>
      <c r="M10" s="478"/>
      <c r="N10" s="11">
        <f>O48</f>
        <v>276</v>
      </c>
    </row>
    <row r="11" spans="1:17" ht="15.6" x14ac:dyDescent="0.3">
      <c r="B11" s="526"/>
      <c r="C11" s="539"/>
      <c r="D11" s="540"/>
      <c r="E11" s="531"/>
      <c r="F11" s="532"/>
      <c r="G11" s="533"/>
      <c r="H11" s="102"/>
      <c r="I11" s="123"/>
      <c r="J11" s="124"/>
      <c r="K11" s="102"/>
      <c r="L11" s="123"/>
      <c r="M11" s="124"/>
      <c r="N11" s="145"/>
    </row>
    <row r="12" spans="1:17" ht="47.25" customHeight="1" x14ac:dyDescent="0.3">
      <c r="B12" s="527"/>
      <c r="C12" s="541"/>
      <c r="D12" s="542"/>
      <c r="E12" s="534"/>
      <c r="F12" s="535"/>
      <c r="G12" s="536"/>
      <c r="H12" s="493" t="s">
        <v>20</v>
      </c>
      <c r="I12" s="494"/>
      <c r="J12" s="495"/>
      <c r="K12" s="493" t="s">
        <v>18</v>
      </c>
      <c r="L12" s="494"/>
      <c r="M12" s="495"/>
      <c r="N12" s="10" t="s">
        <v>23</v>
      </c>
    </row>
    <row r="15" spans="1:17" ht="15.6" x14ac:dyDescent="0.3">
      <c r="B15" s="415" t="s">
        <v>71</v>
      </c>
      <c r="C15" s="415"/>
      <c r="D15" s="415"/>
      <c r="E15" s="415"/>
      <c r="F15" s="415"/>
      <c r="G15" s="415"/>
    </row>
    <row r="16" spans="1:17" ht="15.6" x14ac:dyDescent="0.3">
      <c r="B16" s="522" t="s">
        <v>72</v>
      </c>
      <c r="C16" s="522"/>
      <c r="D16" s="522"/>
      <c r="E16" s="522"/>
      <c r="F16" s="522" t="s">
        <v>73</v>
      </c>
      <c r="G16" s="522"/>
      <c r="H16" s="522"/>
    </row>
    <row r="17" spans="2:8" ht="15.6" x14ac:dyDescent="0.3">
      <c r="B17" s="546">
        <v>1</v>
      </c>
      <c r="C17" s="546"/>
      <c r="D17" s="546"/>
      <c r="E17" s="546"/>
      <c r="F17" s="546">
        <v>2</v>
      </c>
      <c r="G17" s="546"/>
      <c r="H17" s="546"/>
    </row>
    <row r="18" spans="2:8" ht="15.75" customHeight="1" x14ac:dyDescent="0.3">
      <c r="B18" s="597" t="s">
        <v>74</v>
      </c>
      <c r="C18" s="598"/>
      <c r="D18" s="598"/>
      <c r="E18" s="599"/>
      <c r="F18" s="618">
        <f>SUM(F20,F22,F26,F32)</f>
        <v>13961728.24</v>
      </c>
      <c r="G18" s="619"/>
      <c r="H18" s="619"/>
    </row>
    <row r="19" spans="2:8" ht="15.6" x14ac:dyDescent="0.3">
      <c r="B19" s="600"/>
      <c r="C19" s="601"/>
      <c r="D19" s="601"/>
      <c r="E19" s="602"/>
      <c r="F19" s="603"/>
      <c r="G19" s="604"/>
      <c r="H19" s="605"/>
    </row>
    <row r="20" spans="2:8" ht="15.6" x14ac:dyDescent="0.3">
      <c r="B20" s="500" t="s">
        <v>75</v>
      </c>
      <c r="C20" s="500"/>
      <c r="D20" s="500"/>
      <c r="E20" s="500"/>
      <c r="F20" s="589"/>
      <c r="G20" s="589"/>
      <c r="H20" s="589"/>
    </row>
    <row r="21" spans="2:8" ht="15.6" x14ac:dyDescent="0.3">
      <c r="B21" s="501"/>
      <c r="C21" s="501"/>
      <c r="D21" s="501"/>
      <c r="E21" s="501"/>
      <c r="F21" s="589"/>
      <c r="G21" s="588"/>
      <c r="H21" s="588"/>
    </row>
    <row r="22" spans="2:8" ht="33" customHeight="1" x14ac:dyDescent="0.3">
      <c r="B22" s="500" t="s">
        <v>310</v>
      </c>
      <c r="C22" s="500"/>
      <c r="D22" s="500"/>
      <c r="E22" s="500"/>
      <c r="F22" s="505">
        <f>F25</f>
        <v>0</v>
      </c>
      <c r="G22" s="587"/>
      <c r="H22" s="587"/>
    </row>
    <row r="23" spans="2:8" ht="15.6" x14ac:dyDescent="0.3">
      <c r="B23" s="501" t="s">
        <v>251</v>
      </c>
      <c r="C23" s="501"/>
      <c r="D23" s="501"/>
      <c r="E23" s="501"/>
      <c r="F23" s="504"/>
      <c r="G23" s="504"/>
      <c r="H23" s="504"/>
    </row>
    <row r="24" spans="2:8" ht="31.5" customHeight="1" x14ac:dyDescent="0.3">
      <c r="B24" s="501" t="s">
        <v>252</v>
      </c>
      <c r="C24" s="501"/>
      <c r="D24" s="501"/>
      <c r="E24" s="501"/>
      <c r="F24" s="504"/>
      <c r="G24" s="504"/>
      <c r="H24" s="504"/>
    </row>
    <row r="25" spans="2:8" ht="15.6" x14ac:dyDescent="0.3">
      <c r="B25" s="501" t="s">
        <v>76</v>
      </c>
      <c r="C25" s="501"/>
      <c r="D25" s="501"/>
      <c r="E25" s="501"/>
      <c r="F25" s="504"/>
      <c r="G25" s="588"/>
      <c r="H25" s="588"/>
    </row>
    <row r="26" spans="2:8" ht="15.75" customHeight="1" x14ac:dyDescent="0.3">
      <c r="B26" s="597" t="s">
        <v>311</v>
      </c>
      <c r="C26" s="598"/>
      <c r="D26" s="598"/>
      <c r="E26" s="599"/>
      <c r="F26" s="618">
        <f>F30</f>
        <v>13961728.24</v>
      </c>
      <c r="G26" s="619"/>
      <c r="H26" s="619"/>
    </row>
    <row r="27" spans="2:8" ht="15.6" x14ac:dyDescent="0.3">
      <c r="B27" s="600"/>
      <c r="C27" s="601"/>
      <c r="D27" s="601"/>
      <c r="E27" s="602"/>
      <c r="F27" s="603"/>
      <c r="G27" s="604"/>
      <c r="H27" s="605"/>
    </row>
    <row r="28" spans="2:8" ht="15.6" x14ac:dyDescent="0.3">
      <c r="B28" s="501" t="s">
        <v>253</v>
      </c>
      <c r="C28" s="501"/>
      <c r="D28" s="501"/>
      <c r="E28" s="501"/>
      <c r="F28" s="504"/>
      <c r="G28" s="504"/>
      <c r="H28" s="504"/>
    </row>
    <row r="29" spans="2:8" ht="31.5" customHeight="1" x14ac:dyDescent="0.3">
      <c r="B29" s="501" t="s">
        <v>254</v>
      </c>
      <c r="C29" s="501"/>
      <c r="D29" s="501"/>
      <c r="E29" s="501"/>
      <c r="F29" s="504"/>
      <c r="G29" s="504"/>
      <c r="H29" s="504"/>
    </row>
    <row r="30" spans="2:8" ht="15.75" customHeight="1" x14ac:dyDescent="0.3">
      <c r="B30" s="427" t="s">
        <v>77</v>
      </c>
      <c r="C30" s="606"/>
      <c r="D30" s="606"/>
      <c r="E30" s="441"/>
      <c r="F30" s="409">
        <f>L48</f>
        <v>13961728.24</v>
      </c>
      <c r="G30" s="421"/>
      <c r="H30" s="421"/>
    </row>
    <row r="31" spans="2:8" ht="15.6" x14ac:dyDescent="0.3">
      <c r="B31" s="456"/>
      <c r="C31" s="607"/>
      <c r="D31" s="607"/>
      <c r="E31" s="608"/>
      <c r="F31" s="610"/>
      <c r="G31" s="611"/>
      <c r="H31" s="612"/>
    </row>
    <row r="32" spans="2:8" ht="15.6" x14ac:dyDescent="0.3">
      <c r="B32" s="500" t="s">
        <v>255</v>
      </c>
      <c r="C32" s="500"/>
      <c r="D32" s="500"/>
      <c r="E32" s="500"/>
      <c r="F32" s="590"/>
      <c r="G32" s="590"/>
      <c r="H32" s="590"/>
    </row>
    <row r="33" spans="2:17" ht="15.6" x14ac:dyDescent="0.3">
      <c r="B33" s="501"/>
      <c r="C33" s="501"/>
      <c r="D33" s="501"/>
      <c r="E33" s="501"/>
      <c r="F33" s="589"/>
      <c r="G33" s="589"/>
      <c r="H33" s="589"/>
    </row>
    <row r="34" spans="2:17" ht="15.6" x14ac:dyDescent="0.3">
      <c r="B34" s="597" t="s">
        <v>78</v>
      </c>
      <c r="C34" s="598"/>
      <c r="D34" s="598"/>
      <c r="E34" s="599"/>
      <c r="F34" s="618">
        <f>SUM(F36:H39)</f>
        <v>2463834.41</v>
      </c>
      <c r="G34" s="619"/>
      <c r="H34" s="619"/>
    </row>
    <row r="35" spans="2:17" ht="15.6" x14ac:dyDescent="0.3">
      <c r="B35" s="600"/>
      <c r="C35" s="601"/>
      <c r="D35" s="601"/>
      <c r="E35" s="602"/>
      <c r="F35" s="603"/>
      <c r="G35" s="604"/>
      <c r="H35" s="605"/>
    </row>
    <row r="36" spans="2:17" ht="15.75" customHeight="1" x14ac:dyDescent="0.3">
      <c r="B36" s="427" t="s">
        <v>79</v>
      </c>
      <c r="C36" s="606"/>
      <c r="D36" s="606"/>
      <c r="E36" s="441"/>
      <c r="F36" s="409">
        <f>M48</f>
        <v>2463834.41</v>
      </c>
      <c r="G36" s="421"/>
      <c r="H36" s="421"/>
    </row>
    <row r="37" spans="2:17" ht="15.6" x14ac:dyDescent="0.3">
      <c r="B37" s="456"/>
      <c r="C37" s="607"/>
      <c r="D37" s="607"/>
      <c r="E37" s="608"/>
      <c r="F37" s="610"/>
      <c r="G37" s="611"/>
      <c r="H37" s="612"/>
    </row>
    <row r="38" spans="2:17" ht="15.6" x14ac:dyDescent="0.3">
      <c r="B38" s="501" t="s">
        <v>80</v>
      </c>
      <c r="C38" s="501"/>
      <c r="D38" s="501"/>
      <c r="E38" s="501"/>
      <c r="F38" s="589">
        <v>0</v>
      </c>
      <c r="G38" s="589"/>
      <c r="H38" s="589"/>
    </row>
    <row r="39" spans="2:17" ht="15.6" x14ac:dyDescent="0.3">
      <c r="B39" s="501" t="s">
        <v>81</v>
      </c>
      <c r="C39" s="501"/>
      <c r="D39" s="501"/>
      <c r="E39" s="501"/>
      <c r="F39" s="589">
        <v>0</v>
      </c>
      <c r="G39" s="589"/>
      <c r="H39" s="589"/>
    </row>
    <row r="40" spans="2:17" ht="15.6" x14ac:dyDescent="0.3">
      <c r="B40" s="585" t="s">
        <v>82</v>
      </c>
      <c r="C40" s="585"/>
      <c r="D40" s="585"/>
      <c r="E40" s="585"/>
      <c r="F40" s="618">
        <f>SUM(F18,F34)</f>
        <v>16425562.65</v>
      </c>
      <c r="G40" s="619"/>
      <c r="H40" s="619"/>
    </row>
    <row r="41" spans="2:17" ht="15.6" x14ac:dyDescent="0.3">
      <c r="B41" s="585"/>
      <c r="C41" s="585"/>
      <c r="D41" s="585"/>
      <c r="E41" s="585"/>
      <c r="F41" s="609"/>
      <c r="G41" s="609"/>
      <c r="H41" s="609"/>
    </row>
    <row r="43" spans="2:17" ht="15.6" x14ac:dyDescent="0.3">
      <c r="B43" s="415" t="s">
        <v>83</v>
      </c>
      <c r="C43" s="415"/>
      <c r="D43" s="415"/>
      <c r="E43" s="415"/>
      <c r="F43" s="415"/>
      <c r="G43" s="415"/>
      <c r="H43" s="415"/>
    </row>
    <row r="44" spans="2:17" ht="15.6" x14ac:dyDescent="0.3">
      <c r="B44" s="413" t="s">
        <v>84</v>
      </c>
      <c r="C44" s="413" t="s">
        <v>85</v>
      </c>
      <c r="D44" s="413" t="s">
        <v>86</v>
      </c>
      <c r="E44" s="413" t="s">
        <v>87</v>
      </c>
      <c r="F44" s="413" t="s">
        <v>88</v>
      </c>
      <c r="G44" s="413" t="s">
        <v>89</v>
      </c>
      <c r="H44" s="413" t="s">
        <v>90</v>
      </c>
      <c r="I44" s="413" t="s">
        <v>91</v>
      </c>
      <c r="J44" s="413"/>
      <c r="K44" s="413"/>
      <c r="L44" s="413"/>
      <c r="M44" s="413"/>
      <c r="N44" s="413" t="s">
        <v>6</v>
      </c>
      <c r="O44" s="413"/>
      <c r="P44" s="413" t="s">
        <v>92</v>
      </c>
      <c r="Q44" s="413" t="s">
        <v>93</v>
      </c>
    </row>
    <row r="45" spans="2:17" ht="15.75" customHeight="1" x14ac:dyDescent="0.3">
      <c r="B45" s="413"/>
      <c r="C45" s="413"/>
      <c r="D45" s="413"/>
      <c r="E45" s="413"/>
      <c r="F45" s="413"/>
      <c r="G45" s="413"/>
      <c r="H45" s="413"/>
      <c r="I45" s="413" t="s">
        <v>45</v>
      </c>
      <c r="J45" s="413" t="s">
        <v>94</v>
      </c>
      <c r="K45" s="413"/>
      <c r="L45" s="413"/>
      <c r="M45" s="543" t="s">
        <v>723</v>
      </c>
      <c r="N45" s="413" t="s">
        <v>96</v>
      </c>
      <c r="O45" s="413" t="s">
        <v>97</v>
      </c>
      <c r="P45" s="413"/>
      <c r="Q45" s="413"/>
    </row>
    <row r="46" spans="2:17" ht="93.6" x14ac:dyDescent="0.3">
      <c r="B46" s="413"/>
      <c r="C46" s="413"/>
      <c r="D46" s="413"/>
      <c r="E46" s="413"/>
      <c r="F46" s="413"/>
      <c r="G46" s="413"/>
      <c r="H46" s="413"/>
      <c r="I46" s="413"/>
      <c r="J46" s="3" t="s">
        <v>98</v>
      </c>
      <c r="K46" s="3" t="s">
        <v>99</v>
      </c>
      <c r="L46" s="3" t="s">
        <v>100</v>
      </c>
      <c r="M46" s="545"/>
      <c r="N46" s="413"/>
      <c r="O46" s="413"/>
      <c r="P46" s="413"/>
      <c r="Q46" s="413"/>
    </row>
    <row r="47" spans="2:17"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3">
      <c r="B48" s="440" t="s">
        <v>337</v>
      </c>
      <c r="C48" s="617" t="s">
        <v>101</v>
      </c>
      <c r="D48" s="440" t="s">
        <v>338</v>
      </c>
      <c r="E48" s="440" t="s">
        <v>339</v>
      </c>
      <c r="F48" s="617" t="s">
        <v>259</v>
      </c>
      <c r="G48" s="440" t="s">
        <v>260</v>
      </c>
      <c r="H48" s="617" t="s">
        <v>102</v>
      </c>
      <c r="I48" s="167">
        <f>I77</f>
        <v>16425562.649999999</v>
      </c>
      <c r="J48" s="616">
        <f>J77</f>
        <v>0</v>
      </c>
      <c r="K48" s="584">
        <f>K77</f>
        <v>0</v>
      </c>
      <c r="L48" s="167">
        <f t="shared" ref="L48:M48" si="0">L77</f>
        <v>13961728.24</v>
      </c>
      <c r="M48" s="167">
        <f t="shared" si="0"/>
        <v>2463834.41</v>
      </c>
      <c r="N48" s="440" t="s">
        <v>340</v>
      </c>
      <c r="O48" s="11">
        <f>O53+O56+O58+O60+O62+O64+O66+O68+O71+O73+O76</f>
        <v>276</v>
      </c>
      <c r="P48" s="478"/>
      <c r="Q48" s="473"/>
    </row>
    <row r="49" spans="2:17" ht="15.6" customHeight="1" x14ac:dyDescent="0.3">
      <c r="B49" s="440"/>
      <c r="C49" s="617"/>
      <c r="D49" s="440"/>
      <c r="E49" s="440"/>
      <c r="F49" s="617"/>
      <c r="G49" s="440"/>
      <c r="H49" s="617"/>
      <c r="I49" s="333"/>
      <c r="J49" s="616"/>
      <c r="K49" s="584"/>
      <c r="L49" s="333"/>
      <c r="M49" s="333"/>
      <c r="N49" s="440"/>
      <c r="O49" s="145"/>
      <c r="P49" s="479"/>
      <c r="Q49" s="474"/>
    </row>
    <row r="50" spans="2:17" ht="84.75" customHeight="1" x14ac:dyDescent="0.3">
      <c r="B50" s="440"/>
      <c r="C50" s="617"/>
      <c r="D50" s="440"/>
      <c r="E50" s="440"/>
      <c r="F50" s="617"/>
      <c r="G50" s="440"/>
      <c r="H50" s="617"/>
      <c r="I50" s="140"/>
      <c r="J50" s="616"/>
      <c r="K50" s="584"/>
      <c r="L50" s="140"/>
      <c r="M50" s="140"/>
      <c r="N50" s="440"/>
      <c r="O50" s="10" t="s">
        <v>23</v>
      </c>
      <c r="P50" s="479"/>
      <c r="Q50" s="474"/>
    </row>
    <row r="51" spans="2:17" ht="15.6" x14ac:dyDescent="0.3">
      <c r="B51" s="440"/>
      <c r="C51" s="617"/>
      <c r="D51" s="440"/>
      <c r="E51" s="440"/>
      <c r="F51" s="617"/>
      <c r="G51" s="440"/>
      <c r="H51" s="617"/>
      <c r="I51" s="140"/>
      <c r="J51" s="616"/>
      <c r="K51" s="584"/>
      <c r="L51" s="140"/>
      <c r="M51" s="140"/>
      <c r="N51" s="440" t="s">
        <v>341</v>
      </c>
      <c r="O51" s="11">
        <f>O54+O55+O57+O59+O61+O63+O65+O67+O69+O72+O75</f>
        <v>286</v>
      </c>
      <c r="P51" s="479"/>
      <c r="Q51" s="474"/>
    </row>
    <row r="52" spans="2:17" ht="201.75" customHeight="1" x14ac:dyDescent="0.3">
      <c r="B52" s="440"/>
      <c r="C52" s="617"/>
      <c r="D52" s="440"/>
      <c r="E52" s="440"/>
      <c r="F52" s="617"/>
      <c r="G52" s="440"/>
      <c r="H52" s="617"/>
      <c r="I52" s="305"/>
      <c r="J52" s="616"/>
      <c r="K52" s="584"/>
      <c r="L52" s="305"/>
      <c r="M52" s="305"/>
      <c r="N52" s="440"/>
      <c r="O52" s="10" t="s">
        <v>23</v>
      </c>
      <c r="P52" s="574"/>
      <c r="Q52" s="475"/>
    </row>
    <row r="53" spans="2:17" ht="62.4" outlineLevel="1" x14ac:dyDescent="0.3">
      <c r="B53" s="400" t="s">
        <v>714</v>
      </c>
      <c r="C53" s="580"/>
      <c r="D53" s="400" t="s">
        <v>270</v>
      </c>
      <c r="E53" s="473" t="s">
        <v>16</v>
      </c>
      <c r="F53" s="580"/>
      <c r="G53" s="400" t="s">
        <v>260</v>
      </c>
      <c r="H53" s="580"/>
      <c r="I53" s="591">
        <f>SUM(J53:M54)</f>
        <v>2013500</v>
      </c>
      <c r="J53" s="575">
        <v>0</v>
      </c>
      <c r="K53" s="409">
        <v>0</v>
      </c>
      <c r="L53" s="409">
        <v>1711475</v>
      </c>
      <c r="M53" s="409">
        <v>302025</v>
      </c>
      <c r="N53" s="29" t="s">
        <v>340</v>
      </c>
      <c r="O53" s="266">
        <v>30</v>
      </c>
      <c r="P53" s="473" t="s">
        <v>280</v>
      </c>
      <c r="Q53" s="473" t="s">
        <v>355</v>
      </c>
    </row>
    <row r="54" spans="2:17" ht="75" customHeight="1" outlineLevel="1" x14ac:dyDescent="0.3">
      <c r="B54" s="402"/>
      <c r="C54" s="570"/>
      <c r="D54" s="402"/>
      <c r="E54" s="475"/>
      <c r="F54" s="570"/>
      <c r="G54" s="402"/>
      <c r="H54" s="570"/>
      <c r="I54" s="593"/>
      <c r="J54" s="577"/>
      <c r="K54" s="568"/>
      <c r="L54" s="568"/>
      <c r="M54" s="568"/>
      <c r="N54" s="29" t="s">
        <v>341</v>
      </c>
      <c r="O54" s="43">
        <v>30</v>
      </c>
      <c r="P54" s="475"/>
      <c r="Q54" s="475"/>
    </row>
    <row r="55" spans="2:17" ht="62.4" outlineLevel="1" x14ac:dyDescent="0.3">
      <c r="B55" s="400" t="s">
        <v>518</v>
      </c>
      <c r="C55" s="580"/>
      <c r="D55" s="400" t="s">
        <v>270</v>
      </c>
      <c r="E55" s="400" t="s">
        <v>519</v>
      </c>
      <c r="F55" s="580"/>
      <c r="G55" s="400" t="s">
        <v>260</v>
      </c>
      <c r="H55" s="580"/>
      <c r="I55" s="591">
        <f>SUM(J55:M56)</f>
        <v>214400</v>
      </c>
      <c r="J55" s="575">
        <v>0</v>
      </c>
      <c r="K55" s="409">
        <v>0</v>
      </c>
      <c r="L55" s="409">
        <v>182240</v>
      </c>
      <c r="M55" s="409">
        <v>32160</v>
      </c>
      <c r="N55" s="29" t="s">
        <v>341</v>
      </c>
      <c r="O55" s="30">
        <v>13</v>
      </c>
      <c r="P55" s="473" t="s">
        <v>354</v>
      </c>
      <c r="Q55" s="473" t="s">
        <v>355</v>
      </c>
    </row>
    <row r="56" spans="2:17" ht="74.25" customHeight="1" outlineLevel="1" x14ac:dyDescent="0.3">
      <c r="B56" s="402"/>
      <c r="C56" s="570"/>
      <c r="D56" s="402"/>
      <c r="E56" s="402"/>
      <c r="F56" s="570"/>
      <c r="G56" s="402"/>
      <c r="H56" s="570"/>
      <c r="I56" s="593"/>
      <c r="J56" s="577"/>
      <c r="K56" s="568"/>
      <c r="L56" s="568"/>
      <c r="M56" s="568"/>
      <c r="N56" s="29" t="s">
        <v>340</v>
      </c>
      <c r="O56" s="266">
        <v>13</v>
      </c>
      <c r="P56" s="475"/>
      <c r="Q56" s="475"/>
    </row>
    <row r="57" spans="2:17" ht="62.4" outlineLevel="1" x14ac:dyDescent="0.3">
      <c r="B57" s="400" t="s">
        <v>343</v>
      </c>
      <c r="C57" s="580"/>
      <c r="D57" s="400" t="s">
        <v>279</v>
      </c>
      <c r="E57" s="473" t="s">
        <v>16</v>
      </c>
      <c r="F57" s="580"/>
      <c r="G57" s="400" t="s">
        <v>260</v>
      </c>
      <c r="H57" s="580"/>
      <c r="I57" s="591">
        <f>SUM(J57:M58)</f>
        <v>1400000</v>
      </c>
      <c r="J57" s="575">
        <v>0</v>
      </c>
      <c r="K57" s="409">
        <v>0</v>
      </c>
      <c r="L57" s="409">
        <v>1190000</v>
      </c>
      <c r="M57" s="409">
        <v>210000</v>
      </c>
      <c r="N57" s="23" t="s">
        <v>341</v>
      </c>
      <c r="O57" s="30">
        <v>20</v>
      </c>
      <c r="P57" s="473" t="s">
        <v>280</v>
      </c>
      <c r="Q57" s="473" t="s">
        <v>344</v>
      </c>
    </row>
    <row r="58" spans="2:17" ht="62.4" outlineLevel="1" x14ac:dyDescent="0.3">
      <c r="B58" s="402"/>
      <c r="C58" s="570"/>
      <c r="D58" s="402"/>
      <c r="E58" s="475"/>
      <c r="F58" s="570"/>
      <c r="G58" s="402"/>
      <c r="H58" s="570"/>
      <c r="I58" s="593"/>
      <c r="J58" s="577"/>
      <c r="K58" s="568"/>
      <c r="L58" s="568"/>
      <c r="M58" s="568"/>
      <c r="N58" s="29" t="s">
        <v>340</v>
      </c>
      <c r="O58" s="43">
        <v>20</v>
      </c>
      <c r="P58" s="475"/>
      <c r="Q58" s="475"/>
    </row>
    <row r="59" spans="2:17" ht="62.4" outlineLevel="1" x14ac:dyDescent="0.3">
      <c r="B59" s="400" t="s">
        <v>345</v>
      </c>
      <c r="C59" s="580"/>
      <c r="D59" s="400" t="s">
        <v>279</v>
      </c>
      <c r="E59" s="473" t="s">
        <v>16</v>
      </c>
      <c r="F59" s="580"/>
      <c r="G59" s="400" t="s">
        <v>260</v>
      </c>
      <c r="H59" s="580"/>
      <c r="I59" s="591">
        <v>150000</v>
      </c>
      <c r="J59" s="575">
        <v>0</v>
      </c>
      <c r="K59" s="409">
        <v>0</v>
      </c>
      <c r="L59" s="409">
        <v>127500</v>
      </c>
      <c r="M59" s="409">
        <v>22500</v>
      </c>
      <c r="N59" s="23" t="s">
        <v>341</v>
      </c>
      <c r="O59" s="30">
        <v>4</v>
      </c>
      <c r="P59" s="473" t="s">
        <v>274</v>
      </c>
      <c r="Q59" s="473" t="s">
        <v>327</v>
      </c>
    </row>
    <row r="60" spans="2:17" ht="62.4" outlineLevel="1" x14ac:dyDescent="0.3">
      <c r="B60" s="402"/>
      <c r="C60" s="570"/>
      <c r="D60" s="402"/>
      <c r="E60" s="475"/>
      <c r="F60" s="570"/>
      <c r="G60" s="402"/>
      <c r="H60" s="570"/>
      <c r="I60" s="593"/>
      <c r="J60" s="577"/>
      <c r="K60" s="568"/>
      <c r="L60" s="568"/>
      <c r="M60" s="568"/>
      <c r="N60" s="29" t="s">
        <v>340</v>
      </c>
      <c r="O60" s="43">
        <v>4</v>
      </c>
      <c r="P60" s="475"/>
      <c r="Q60" s="475"/>
    </row>
    <row r="61" spans="2:17" ht="62.4" outlineLevel="1" x14ac:dyDescent="0.3">
      <c r="B61" s="400" t="s">
        <v>346</v>
      </c>
      <c r="C61" s="580"/>
      <c r="D61" s="400" t="s">
        <v>279</v>
      </c>
      <c r="E61" s="473" t="s">
        <v>16</v>
      </c>
      <c r="F61" s="580"/>
      <c r="G61" s="400" t="s">
        <v>260</v>
      </c>
      <c r="H61" s="580"/>
      <c r="I61" s="591">
        <v>600000</v>
      </c>
      <c r="J61" s="575">
        <v>0</v>
      </c>
      <c r="K61" s="409">
        <v>0</v>
      </c>
      <c r="L61" s="409">
        <v>510000</v>
      </c>
      <c r="M61" s="409">
        <v>90000</v>
      </c>
      <c r="N61" s="23" t="s">
        <v>341</v>
      </c>
      <c r="O61" s="30">
        <v>15</v>
      </c>
      <c r="P61" s="473" t="s">
        <v>515</v>
      </c>
      <c r="Q61" s="473" t="s">
        <v>344</v>
      </c>
    </row>
    <row r="62" spans="2:17" ht="71.25" customHeight="1" outlineLevel="1" x14ac:dyDescent="0.3">
      <c r="B62" s="402"/>
      <c r="C62" s="570"/>
      <c r="D62" s="402"/>
      <c r="E62" s="475"/>
      <c r="F62" s="570"/>
      <c r="G62" s="402"/>
      <c r="H62" s="570"/>
      <c r="I62" s="593"/>
      <c r="J62" s="577"/>
      <c r="K62" s="568"/>
      <c r="L62" s="568"/>
      <c r="M62" s="568"/>
      <c r="N62" s="29" t="s">
        <v>340</v>
      </c>
      <c r="O62" s="43">
        <v>15</v>
      </c>
      <c r="P62" s="475"/>
      <c r="Q62" s="475"/>
    </row>
    <row r="63" spans="2:17" ht="62.4" outlineLevel="1" x14ac:dyDescent="0.3">
      <c r="B63" s="400" t="s">
        <v>347</v>
      </c>
      <c r="C63" s="580"/>
      <c r="D63" s="400" t="s">
        <v>284</v>
      </c>
      <c r="E63" s="473" t="s">
        <v>16</v>
      </c>
      <c r="F63" s="580"/>
      <c r="G63" s="400" t="s">
        <v>260</v>
      </c>
      <c r="H63" s="580"/>
      <c r="I63" s="591">
        <v>1599965.35</v>
      </c>
      <c r="J63" s="575">
        <v>0</v>
      </c>
      <c r="K63" s="409">
        <v>0</v>
      </c>
      <c r="L63" s="409">
        <v>1359970.54</v>
      </c>
      <c r="M63" s="409">
        <v>239994.81</v>
      </c>
      <c r="N63" s="23" t="s">
        <v>341</v>
      </c>
      <c r="O63" s="30">
        <v>30</v>
      </c>
      <c r="P63" s="473" t="s">
        <v>272</v>
      </c>
      <c r="Q63" s="473" t="s">
        <v>318</v>
      </c>
    </row>
    <row r="64" spans="2:17" ht="62.4" outlineLevel="1" x14ac:dyDescent="0.3">
      <c r="B64" s="402"/>
      <c r="C64" s="570"/>
      <c r="D64" s="402"/>
      <c r="E64" s="475"/>
      <c r="F64" s="570"/>
      <c r="G64" s="402"/>
      <c r="H64" s="570"/>
      <c r="I64" s="593"/>
      <c r="J64" s="577"/>
      <c r="K64" s="568"/>
      <c r="L64" s="568"/>
      <c r="M64" s="568"/>
      <c r="N64" s="29" t="s">
        <v>340</v>
      </c>
      <c r="O64" s="43">
        <v>30</v>
      </c>
      <c r="P64" s="475"/>
      <c r="Q64" s="475"/>
    </row>
    <row r="65" spans="2:19" ht="62.4" outlineLevel="1" x14ac:dyDescent="0.3">
      <c r="B65" s="400" t="s">
        <v>349</v>
      </c>
      <c r="C65" s="580"/>
      <c r="D65" s="400" t="s">
        <v>284</v>
      </c>
      <c r="E65" s="473" t="s">
        <v>16</v>
      </c>
      <c r="F65" s="580"/>
      <c r="G65" s="400" t="s">
        <v>260</v>
      </c>
      <c r="H65" s="580"/>
      <c r="I65" s="591">
        <v>1297199.52</v>
      </c>
      <c r="J65" s="575">
        <v>0</v>
      </c>
      <c r="K65" s="409">
        <v>0</v>
      </c>
      <c r="L65" s="409">
        <v>1102619.5900000001</v>
      </c>
      <c r="M65" s="409">
        <v>194579.93</v>
      </c>
      <c r="N65" s="23" t="s">
        <v>341</v>
      </c>
      <c r="O65" s="30">
        <v>24</v>
      </c>
      <c r="P65" s="473" t="s">
        <v>272</v>
      </c>
      <c r="Q65" s="473" t="s">
        <v>318</v>
      </c>
    </row>
    <row r="66" spans="2:19" ht="62.4" outlineLevel="1" x14ac:dyDescent="0.3">
      <c r="B66" s="402"/>
      <c r="C66" s="570"/>
      <c r="D66" s="402"/>
      <c r="E66" s="475"/>
      <c r="F66" s="570"/>
      <c r="G66" s="402"/>
      <c r="H66" s="570"/>
      <c r="I66" s="593"/>
      <c r="J66" s="577"/>
      <c r="K66" s="568"/>
      <c r="L66" s="568"/>
      <c r="M66" s="568"/>
      <c r="N66" s="29" t="s">
        <v>340</v>
      </c>
      <c r="O66" s="43">
        <v>24</v>
      </c>
      <c r="P66" s="475"/>
      <c r="Q66" s="475"/>
    </row>
    <row r="67" spans="2:19" ht="62.4" outlineLevel="1" x14ac:dyDescent="0.3">
      <c r="B67" s="400" t="s">
        <v>350</v>
      </c>
      <c r="C67" s="580"/>
      <c r="D67" s="400" t="s">
        <v>351</v>
      </c>
      <c r="E67" s="400" t="s">
        <v>284</v>
      </c>
      <c r="F67" s="580"/>
      <c r="G67" s="400" t="s">
        <v>260</v>
      </c>
      <c r="H67" s="580"/>
      <c r="I67" s="620">
        <v>415217.51</v>
      </c>
      <c r="J67" s="622">
        <v>0</v>
      </c>
      <c r="K67" s="624">
        <v>0</v>
      </c>
      <c r="L67" s="624">
        <v>352934.89</v>
      </c>
      <c r="M67" s="624">
        <v>62282.62</v>
      </c>
      <c r="N67" s="23" t="s">
        <v>341</v>
      </c>
      <c r="O67" s="30">
        <v>20</v>
      </c>
      <c r="P67" s="473" t="s">
        <v>274</v>
      </c>
      <c r="Q67" s="473" t="s">
        <v>318</v>
      </c>
    </row>
    <row r="68" spans="2:19" ht="62.4" outlineLevel="1" x14ac:dyDescent="0.3">
      <c r="B68" s="402"/>
      <c r="C68" s="570"/>
      <c r="D68" s="402"/>
      <c r="E68" s="402"/>
      <c r="F68" s="570"/>
      <c r="G68" s="402"/>
      <c r="H68" s="570"/>
      <c r="I68" s="621"/>
      <c r="J68" s="623"/>
      <c r="K68" s="625"/>
      <c r="L68" s="625"/>
      <c r="M68" s="625"/>
      <c r="N68" s="29" t="s">
        <v>340</v>
      </c>
      <c r="O68" s="43">
        <v>20</v>
      </c>
      <c r="P68" s="475"/>
      <c r="Q68" s="475"/>
    </row>
    <row r="69" spans="2:19" ht="15" customHeight="1" outlineLevel="1" x14ac:dyDescent="0.3">
      <c r="B69" s="400" t="s">
        <v>352</v>
      </c>
      <c r="C69" s="580"/>
      <c r="D69" s="400" t="s">
        <v>353</v>
      </c>
      <c r="E69" s="473" t="s">
        <v>772</v>
      </c>
      <c r="F69" s="580"/>
      <c r="G69" s="400" t="s">
        <v>260</v>
      </c>
      <c r="H69" s="580"/>
      <c r="I69" s="168">
        <v>2634401.15</v>
      </c>
      <c r="J69" s="622">
        <v>0</v>
      </c>
      <c r="K69" s="624">
        <v>0</v>
      </c>
      <c r="L69" s="131">
        <v>2239240.9700000002</v>
      </c>
      <c r="M69" s="131">
        <v>395160.18</v>
      </c>
      <c r="N69" s="400" t="s">
        <v>341</v>
      </c>
      <c r="O69" s="473">
        <v>51</v>
      </c>
      <c r="P69" s="473" t="s">
        <v>636</v>
      </c>
      <c r="Q69" s="473" t="s">
        <v>355</v>
      </c>
      <c r="S69" s="63"/>
    </row>
    <row r="70" spans="2:19" ht="41.25" customHeight="1" outlineLevel="1" x14ac:dyDescent="0.3">
      <c r="B70" s="401"/>
      <c r="C70" s="569"/>
      <c r="D70" s="401"/>
      <c r="E70" s="474"/>
      <c r="F70" s="569"/>
      <c r="G70" s="401"/>
      <c r="H70" s="569"/>
      <c r="I70" s="177"/>
      <c r="J70" s="626"/>
      <c r="K70" s="627"/>
      <c r="L70" s="306"/>
      <c r="M70" s="306"/>
      <c r="N70" s="402"/>
      <c r="O70" s="475"/>
      <c r="P70" s="474"/>
      <c r="Q70" s="474"/>
      <c r="S70" s="63"/>
    </row>
    <row r="71" spans="2:19" ht="126" customHeight="1" outlineLevel="1" x14ac:dyDescent="0.3">
      <c r="B71" s="402"/>
      <c r="C71" s="570"/>
      <c r="D71" s="402"/>
      <c r="E71" s="475"/>
      <c r="F71" s="570"/>
      <c r="G71" s="402"/>
      <c r="H71" s="570"/>
      <c r="I71" s="165"/>
      <c r="J71" s="623"/>
      <c r="K71" s="625"/>
      <c r="L71" s="267"/>
      <c r="M71" s="267"/>
      <c r="N71" s="29" t="s">
        <v>340</v>
      </c>
      <c r="O71" s="43">
        <v>51</v>
      </c>
      <c r="P71" s="475"/>
      <c r="Q71" s="475"/>
    </row>
    <row r="72" spans="2:19" ht="47.25" customHeight="1" outlineLevel="1" x14ac:dyDescent="0.3">
      <c r="B72" s="400" t="s">
        <v>356</v>
      </c>
      <c r="C72" s="580"/>
      <c r="D72" s="400" t="s">
        <v>290</v>
      </c>
      <c r="E72" s="400" t="s">
        <v>357</v>
      </c>
      <c r="F72" s="580"/>
      <c r="G72" s="400" t="s">
        <v>260</v>
      </c>
      <c r="H72" s="580"/>
      <c r="I72" s="591">
        <f>SUM(J72:M73)</f>
        <v>3913000</v>
      </c>
      <c r="J72" s="589">
        <v>0</v>
      </c>
      <c r="K72" s="409">
        <v>0</v>
      </c>
      <c r="L72" s="409">
        <v>3326050</v>
      </c>
      <c r="M72" s="409">
        <v>586950</v>
      </c>
      <c r="N72" s="23" t="s">
        <v>341</v>
      </c>
      <c r="O72" s="30">
        <v>48</v>
      </c>
      <c r="P72" s="473" t="s">
        <v>332</v>
      </c>
      <c r="Q72" s="473" t="s">
        <v>327</v>
      </c>
    </row>
    <row r="73" spans="2:19" ht="15.6" outlineLevel="1" x14ac:dyDescent="0.3">
      <c r="B73" s="401"/>
      <c r="C73" s="569"/>
      <c r="D73" s="401"/>
      <c r="E73" s="401"/>
      <c r="F73" s="569"/>
      <c r="G73" s="401"/>
      <c r="H73" s="569"/>
      <c r="I73" s="592"/>
      <c r="J73" s="589"/>
      <c r="K73" s="567"/>
      <c r="L73" s="567"/>
      <c r="M73" s="567"/>
      <c r="N73" s="400" t="s">
        <v>340</v>
      </c>
      <c r="O73" s="234">
        <v>38</v>
      </c>
      <c r="P73" s="474"/>
      <c r="Q73" s="474"/>
    </row>
    <row r="74" spans="2:19" ht="54" customHeight="1" outlineLevel="1" x14ac:dyDescent="0.3">
      <c r="B74" s="402"/>
      <c r="C74" s="570"/>
      <c r="D74" s="402"/>
      <c r="E74" s="402"/>
      <c r="F74" s="570"/>
      <c r="G74" s="402"/>
      <c r="H74" s="570"/>
      <c r="I74" s="593"/>
      <c r="J74" s="589"/>
      <c r="K74" s="568"/>
      <c r="L74" s="568"/>
      <c r="M74" s="568"/>
      <c r="N74" s="402"/>
      <c r="O74" s="170"/>
      <c r="P74" s="475"/>
      <c r="Q74" s="475"/>
    </row>
    <row r="75" spans="2:19" ht="73.5" customHeight="1" outlineLevel="1" x14ac:dyDescent="0.3">
      <c r="B75" s="400" t="s">
        <v>358</v>
      </c>
      <c r="C75" s="580"/>
      <c r="D75" s="400" t="s">
        <v>296</v>
      </c>
      <c r="E75" s="473" t="s">
        <v>16</v>
      </c>
      <c r="F75" s="580"/>
      <c r="G75" s="400" t="s">
        <v>260</v>
      </c>
      <c r="H75" s="580"/>
      <c r="I75" s="591">
        <v>2187879.12</v>
      </c>
      <c r="J75" s="575">
        <v>0</v>
      </c>
      <c r="K75" s="409">
        <v>0</v>
      </c>
      <c r="L75" s="409">
        <v>1859697.25</v>
      </c>
      <c r="M75" s="409">
        <v>328181.87</v>
      </c>
      <c r="N75" s="23" t="s">
        <v>341</v>
      </c>
      <c r="O75" s="30">
        <v>31</v>
      </c>
      <c r="P75" s="473" t="s">
        <v>367</v>
      </c>
      <c r="Q75" s="473" t="s">
        <v>321</v>
      </c>
    </row>
    <row r="76" spans="2:19" ht="93" customHeight="1" outlineLevel="1" x14ac:dyDescent="0.3">
      <c r="B76" s="402"/>
      <c r="C76" s="570"/>
      <c r="D76" s="402"/>
      <c r="E76" s="475"/>
      <c r="F76" s="570"/>
      <c r="G76" s="402"/>
      <c r="H76" s="570"/>
      <c r="I76" s="593"/>
      <c r="J76" s="577"/>
      <c r="K76" s="568"/>
      <c r="L76" s="568"/>
      <c r="M76" s="568"/>
      <c r="N76" s="29" t="s">
        <v>340</v>
      </c>
      <c r="O76" s="43">
        <v>31</v>
      </c>
      <c r="P76" s="475"/>
      <c r="Q76" s="475"/>
    </row>
    <row r="77" spans="2:19" ht="15.6" customHeight="1" x14ac:dyDescent="0.3">
      <c r="B77" s="596" t="s">
        <v>105</v>
      </c>
      <c r="C77" s="596"/>
      <c r="D77" s="596"/>
      <c r="E77" s="596"/>
      <c r="F77" s="596"/>
      <c r="G77" s="596"/>
      <c r="H77" s="596"/>
      <c r="I77" s="334">
        <f>SUM(I53:I76)</f>
        <v>16425562.649999999</v>
      </c>
      <c r="J77" s="335">
        <f>SUM(J53:J76)</f>
        <v>0</v>
      </c>
      <c r="K77" s="335">
        <f>SUM(K53:K76)</f>
        <v>0</v>
      </c>
      <c r="L77" s="334">
        <f>SUM(L53:L76)</f>
        <v>13961728.24</v>
      </c>
      <c r="M77" s="334">
        <f>SUM(M53:M76)</f>
        <v>2463834.41</v>
      </c>
      <c r="N77" s="561"/>
      <c r="O77" s="562"/>
      <c r="P77" s="562"/>
      <c r="Q77" s="563"/>
    </row>
    <row r="78" spans="2:19" ht="15.6" customHeight="1" x14ac:dyDescent="0.3">
      <c r="B78" s="596"/>
      <c r="C78" s="596"/>
      <c r="D78" s="596"/>
      <c r="E78" s="596"/>
      <c r="F78" s="596"/>
      <c r="G78" s="596"/>
      <c r="H78" s="596"/>
      <c r="I78" s="336"/>
      <c r="J78" s="337"/>
      <c r="K78" s="337"/>
      <c r="L78" s="336"/>
      <c r="M78" s="336"/>
      <c r="N78" s="564"/>
      <c r="O78" s="565"/>
      <c r="P78" s="565"/>
      <c r="Q78" s="566"/>
    </row>
    <row r="79" spans="2:19" ht="32.25" customHeight="1" x14ac:dyDescent="0.3">
      <c r="B79" s="606" t="s">
        <v>729</v>
      </c>
      <c r="C79" s="606"/>
      <c r="D79" s="606"/>
      <c r="E79" s="606"/>
      <c r="F79" s="606"/>
      <c r="G79" s="606"/>
      <c r="H79" s="606"/>
      <c r="I79" s="606"/>
      <c r="J79" s="606"/>
      <c r="K79" s="606"/>
      <c r="L79" s="606"/>
      <c r="M79" s="606"/>
      <c r="N79" s="606"/>
      <c r="O79" s="606"/>
      <c r="P79" s="606"/>
      <c r="Q79" s="606"/>
    </row>
    <row r="80" spans="2:19" ht="15.6" x14ac:dyDescent="0.3">
      <c r="B80" s="15"/>
      <c r="C80" s="14"/>
      <c r="D80" s="15"/>
      <c r="E80" s="14"/>
      <c r="F80" s="14"/>
      <c r="G80" s="15"/>
      <c r="H80" s="14"/>
      <c r="I80" s="18"/>
      <c r="J80" s="14"/>
      <c r="K80" s="19"/>
      <c r="L80" s="19"/>
      <c r="M80" s="19"/>
      <c r="N80" s="15"/>
      <c r="O80" s="13"/>
      <c r="P80" s="15"/>
      <c r="Q80" s="15"/>
    </row>
    <row r="81" spans="2:17" ht="15.6" x14ac:dyDescent="0.3">
      <c r="B81" s="513" t="s">
        <v>106</v>
      </c>
      <c r="C81" s="513"/>
      <c r="D81" s="513"/>
      <c r="E81" s="513"/>
      <c r="N81" s="15"/>
      <c r="O81" s="16"/>
      <c r="P81" s="17"/>
      <c r="Q81" s="15"/>
    </row>
    <row r="82" spans="2:17" ht="15.6" customHeight="1" x14ac:dyDescent="0.3">
      <c r="B82" s="9" t="s">
        <v>3</v>
      </c>
      <c r="C82" s="413" t="s">
        <v>107</v>
      </c>
      <c r="D82" s="413"/>
      <c r="E82" s="413"/>
      <c r="F82" s="447" t="s">
        <v>108</v>
      </c>
      <c r="G82" s="447"/>
      <c r="H82" s="447"/>
      <c r="I82" s="447"/>
      <c r="J82" s="413" t="s">
        <v>109</v>
      </c>
      <c r="K82" s="447"/>
      <c r="L82" s="447"/>
      <c r="M82" s="447"/>
      <c r="N82" s="15"/>
      <c r="O82" s="13"/>
      <c r="P82" s="17"/>
      <c r="Q82" s="15"/>
    </row>
    <row r="83" spans="2:17" ht="15.6" x14ac:dyDescent="0.3">
      <c r="B83" s="4">
        <v>1</v>
      </c>
      <c r="C83" s="483">
        <v>2</v>
      </c>
      <c r="D83" s="483"/>
      <c r="E83" s="483"/>
      <c r="F83" s="483">
        <v>3</v>
      </c>
      <c r="G83" s="483"/>
      <c r="H83" s="483"/>
      <c r="I83" s="483"/>
      <c r="J83" s="483">
        <v>4</v>
      </c>
      <c r="K83" s="483"/>
      <c r="L83" s="483"/>
      <c r="M83" s="483"/>
      <c r="N83" s="15"/>
      <c r="O83" s="16"/>
      <c r="P83" s="17"/>
      <c r="Q83" s="15"/>
    </row>
    <row r="84" spans="2:17" ht="32.25" customHeight="1" x14ac:dyDescent="0.3">
      <c r="B84" s="8"/>
      <c r="C84" s="440" t="s">
        <v>302</v>
      </c>
      <c r="D84" s="440"/>
      <c r="E84" s="440"/>
      <c r="F84" s="550"/>
      <c r="G84" s="550"/>
      <c r="H84" s="550"/>
      <c r="I84" s="550"/>
      <c r="J84" s="550"/>
      <c r="K84" s="550"/>
      <c r="L84" s="550"/>
      <c r="M84" s="550"/>
      <c r="N84" s="15"/>
      <c r="O84" s="13"/>
      <c r="P84" s="17"/>
      <c r="Q84" s="15"/>
    </row>
    <row r="85" spans="2:17" ht="15.6" x14ac:dyDescent="0.3">
      <c r="N85" s="15"/>
      <c r="O85" s="16"/>
      <c r="P85" s="17"/>
      <c r="Q85" s="15"/>
    </row>
    <row r="86" spans="2:17" ht="15.6" x14ac:dyDescent="0.3">
      <c r="B86" s="513" t="s">
        <v>110</v>
      </c>
      <c r="C86" s="513"/>
      <c r="D86" s="513"/>
      <c r="E86" s="513"/>
      <c r="F86" s="513"/>
      <c r="N86" s="15"/>
      <c r="O86" s="13"/>
      <c r="P86" s="17"/>
      <c r="Q86" s="15"/>
    </row>
    <row r="87" spans="2:17" ht="15.6" customHeight="1" x14ac:dyDescent="0.3">
      <c r="B87" s="9" t="s">
        <v>3</v>
      </c>
      <c r="C87" s="447" t="s">
        <v>111</v>
      </c>
      <c r="D87" s="447"/>
      <c r="E87" s="447"/>
      <c r="F87" s="447" t="s">
        <v>108</v>
      </c>
      <c r="G87" s="447"/>
      <c r="H87" s="447"/>
      <c r="I87" s="447"/>
      <c r="J87" s="413" t="s">
        <v>112</v>
      </c>
      <c r="K87" s="447"/>
      <c r="L87" s="447"/>
      <c r="M87" s="447"/>
      <c r="N87" s="15"/>
      <c r="O87" s="16"/>
      <c r="P87" s="17"/>
      <c r="Q87" s="15"/>
    </row>
    <row r="88" spans="2:17" ht="15.6" x14ac:dyDescent="0.3">
      <c r="B88" s="4">
        <v>1</v>
      </c>
      <c r="C88" s="483">
        <v>2</v>
      </c>
      <c r="D88" s="483"/>
      <c r="E88" s="483"/>
      <c r="F88" s="483">
        <v>3</v>
      </c>
      <c r="G88" s="483"/>
      <c r="H88" s="483"/>
      <c r="I88" s="483"/>
      <c r="J88" s="483">
        <v>4</v>
      </c>
      <c r="K88" s="483"/>
      <c r="L88" s="483"/>
      <c r="M88" s="483"/>
      <c r="N88" s="15"/>
      <c r="O88" s="13"/>
      <c r="P88" s="17"/>
      <c r="Q88" s="15"/>
    </row>
    <row r="89" spans="2:17" ht="48" customHeight="1" x14ac:dyDescent="0.3">
      <c r="B89" s="8"/>
      <c r="C89" s="440" t="s">
        <v>303</v>
      </c>
      <c r="D89" s="440"/>
      <c r="E89" s="440"/>
      <c r="F89" s="550"/>
      <c r="G89" s="550"/>
      <c r="H89" s="550"/>
      <c r="I89" s="550"/>
      <c r="J89" s="550"/>
      <c r="K89" s="550"/>
      <c r="L89" s="550"/>
      <c r="M89" s="550"/>
      <c r="N89" s="15"/>
      <c r="O89" s="12"/>
      <c r="P89" s="17"/>
      <c r="Q89" s="15"/>
    </row>
    <row r="90" spans="2:17" ht="15.6" x14ac:dyDescent="0.3">
      <c r="N90" s="15"/>
      <c r="O90" s="13"/>
      <c r="P90" s="17"/>
      <c r="Q90" s="15"/>
    </row>
    <row r="91" spans="2:17" ht="15.6" x14ac:dyDescent="0.3">
      <c r="B91" s="513" t="s">
        <v>113</v>
      </c>
      <c r="C91" s="513"/>
      <c r="D91" s="513"/>
    </row>
    <row r="92" spans="2:17" ht="15.6" x14ac:dyDescent="0.3">
      <c r="B92" s="9" t="s">
        <v>3</v>
      </c>
      <c r="C92" s="413" t="s">
        <v>114</v>
      </c>
      <c r="D92" s="413"/>
      <c r="E92" s="413"/>
      <c r="F92" s="514" t="s">
        <v>115</v>
      </c>
      <c r="G92" s="515"/>
      <c r="H92" s="515"/>
      <c r="I92" s="515"/>
      <c r="J92" s="515"/>
      <c r="K92" s="515"/>
      <c r="L92" s="515"/>
      <c r="M92" s="516"/>
    </row>
    <row r="93" spans="2:17" ht="15.6" x14ac:dyDescent="0.3">
      <c r="B93" s="4">
        <v>1</v>
      </c>
      <c r="C93" s="483">
        <v>2</v>
      </c>
      <c r="D93" s="483"/>
      <c r="E93" s="483"/>
      <c r="F93" s="517">
        <v>3</v>
      </c>
      <c r="G93" s="518"/>
      <c r="H93" s="518"/>
      <c r="I93" s="518"/>
      <c r="J93" s="518"/>
      <c r="K93" s="518"/>
      <c r="L93" s="518"/>
      <c r="M93" s="519"/>
    </row>
    <row r="94" spans="2:17" ht="17.25" customHeight="1" x14ac:dyDescent="0.3">
      <c r="B94" s="25" t="s">
        <v>15</v>
      </c>
      <c r="C94" s="586"/>
      <c r="D94" s="586"/>
      <c r="E94" s="586"/>
      <c r="F94" s="613"/>
      <c r="G94" s="614"/>
      <c r="H94" s="614"/>
      <c r="I94" s="614"/>
      <c r="J94" s="614"/>
      <c r="K94" s="614"/>
      <c r="L94" s="614"/>
      <c r="M94" s="615"/>
    </row>
    <row r="96" spans="2:17" ht="15.6" x14ac:dyDescent="0.3">
      <c r="B96" s="513" t="s">
        <v>116</v>
      </c>
      <c r="C96" s="513"/>
      <c r="D96" s="513"/>
      <c r="E96" s="513"/>
      <c r="F96" s="513"/>
      <c r="G96" s="513"/>
    </row>
    <row r="97" spans="2:13" ht="15.6" x14ac:dyDescent="0.3">
      <c r="B97" s="9" t="s">
        <v>3</v>
      </c>
      <c r="C97" s="514" t="s">
        <v>117</v>
      </c>
      <c r="D97" s="515"/>
      <c r="E97" s="515"/>
      <c r="F97" s="515"/>
      <c r="G97" s="515"/>
      <c r="H97" s="515"/>
      <c r="I97" s="515"/>
      <c r="J97" s="515"/>
      <c r="K97" s="515"/>
      <c r="L97" s="515"/>
      <c r="M97" s="516"/>
    </row>
    <row r="98" spans="2:13" ht="15.6" x14ac:dyDescent="0.3">
      <c r="B98" s="4">
        <v>1</v>
      </c>
      <c r="C98" s="517">
        <v>2</v>
      </c>
      <c r="D98" s="518"/>
      <c r="E98" s="518"/>
      <c r="F98" s="518"/>
      <c r="G98" s="518"/>
      <c r="H98" s="518"/>
      <c r="I98" s="518"/>
      <c r="J98" s="518"/>
      <c r="K98" s="518"/>
      <c r="L98" s="518"/>
      <c r="M98" s="519"/>
    </row>
    <row r="99" spans="2:13" ht="15.6" x14ac:dyDescent="0.3">
      <c r="B99" s="8"/>
      <c r="C99" s="506" t="s">
        <v>304</v>
      </c>
      <c r="D99" s="507"/>
      <c r="E99" s="507"/>
      <c r="F99" s="507"/>
      <c r="G99" s="507"/>
      <c r="H99" s="507"/>
      <c r="I99" s="507"/>
      <c r="J99" s="507"/>
      <c r="K99" s="507"/>
      <c r="L99" s="507"/>
      <c r="M99" s="508"/>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8" priority="13">
      <formula>$L$48&gt;$I$48*0.85</formula>
    </cfRule>
  </conditionalFormatting>
  <conditionalFormatting sqref="L53:L54">
    <cfRule type="expression" dxfId="127" priority="11">
      <formula>$L$53&gt;$I$53*0.85</formula>
    </cfRule>
  </conditionalFormatting>
  <conditionalFormatting sqref="L55:L56">
    <cfRule type="expression" dxfId="126" priority="10">
      <formula>$L$55&gt;$I$55*0.85</formula>
    </cfRule>
  </conditionalFormatting>
  <conditionalFormatting sqref="L57:L58">
    <cfRule type="expression" dxfId="125" priority="9">
      <formula>$L$57&gt;$I$57*0.85</formula>
    </cfRule>
  </conditionalFormatting>
  <conditionalFormatting sqref="L59:L60">
    <cfRule type="expression" dxfId="124" priority="8">
      <formula>$L$59&gt;$I$59*0.85</formula>
    </cfRule>
  </conditionalFormatting>
  <conditionalFormatting sqref="L61:L62">
    <cfRule type="expression" dxfId="123" priority="7">
      <formula>$L$61&gt;$I$61*0.85</formula>
    </cfRule>
  </conditionalFormatting>
  <conditionalFormatting sqref="L63:L64">
    <cfRule type="expression" dxfId="122" priority="6">
      <formula>$L$63&gt;$I$63*0.85</formula>
    </cfRule>
  </conditionalFormatting>
  <conditionalFormatting sqref="L65:L66">
    <cfRule type="expression" dxfId="121" priority="5">
      <formula>$L$65&gt;$I$65*0.85</formula>
    </cfRule>
  </conditionalFormatting>
  <conditionalFormatting sqref="L69">
    <cfRule type="expression" dxfId="120" priority="3">
      <formula>$L$69&gt;$I$69*0.85</formula>
    </cfRule>
  </conditionalFormatting>
  <conditionalFormatting sqref="L72:L74">
    <cfRule type="expression" dxfId="119" priority="2">
      <formula>$L$72&gt;$I$72*0.85</formula>
    </cfRule>
  </conditionalFormatting>
  <conditionalFormatting sqref="L75:L76">
    <cfRule type="expression" dxfId="118" priority="1">
      <formula>$L$75&gt;$I$75*0.85</formula>
    </cfRule>
  </conditionalFormatting>
  <conditionalFormatting sqref="L77">
    <cfRule type="expression" dxfId="117"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94"/>
  <sheetViews>
    <sheetView zoomScale="85" zoomScaleNormal="85" workbookViewId="0">
      <pane ySplit="4" topLeftCell="A41" activePane="bottomLeft" state="frozen"/>
      <selection activeCell="P125" sqref="P125:P129"/>
      <selection pane="bottomLeft" activeCell="I71" sqref="I71:M71"/>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 min="18" max="18" width="17.44140625" bestFit="1" customWidth="1"/>
  </cols>
  <sheetData>
    <row r="1" spans="2:17" ht="15.6" x14ac:dyDescent="0.3">
      <c r="B1" s="7"/>
      <c r="C1" s="7"/>
      <c r="D1" s="7"/>
      <c r="E1" s="7"/>
      <c r="F1" s="7"/>
      <c r="G1" s="7"/>
      <c r="H1" s="7"/>
      <c r="I1" s="7"/>
      <c r="J1" s="7"/>
      <c r="K1" s="7"/>
      <c r="L1" s="7"/>
      <c r="M1" s="7"/>
      <c r="N1" s="7"/>
      <c r="O1" s="7"/>
      <c r="P1" s="7"/>
      <c r="Q1" s="7"/>
    </row>
    <row r="2" spans="2:17" ht="15.6" x14ac:dyDescent="0.3">
      <c r="B2" s="414" t="s">
        <v>360</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414" t="s">
        <v>361</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37" t="s">
        <v>362</v>
      </c>
      <c r="D10" s="538"/>
      <c r="E10" s="528" t="s">
        <v>25</v>
      </c>
      <c r="F10" s="529"/>
      <c r="G10" s="530"/>
      <c r="H10" s="484">
        <v>0</v>
      </c>
      <c r="I10" s="478"/>
      <c r="J10" s="478"/>
      <c r="K10" s="484">
        <v>0</v>
      </c>
      <c r="L10" s="478"/>
      <c r="M10" s="478"/>
      <c r="N10" s="11">
        <f>O43</f>
        <v>6272</v>
      </c>
    </row>
    <row r="11" spans="2:17" ht="15.6" x14ac:dyDescent="0.3">
      <c r="B11" s="527"/>
      <c r="C11" s="541"/>
      <c r="D11" s="542"/>
      <c r="E11" s="534"/>
      <c r="F11" s="535"/>
      <c r="G11" s="536"/>
      <c r="H11" s="493" t="s">
        <v>20</v>
      </c>
      <c r="I11" s="494"/>
      <c r="J11" s="495"/>
      <c r="K11" s="493" t="s">
        <v>18</v>
      </c>
      <c r="L11" s="494"/>
      <c r="M11" s="495"/>
      <c r="N11" s="10" t="s">
        <v>23</v>
      </c>
      <c r="O11" s="35"/>
      <c r="P11" s="36"/>
    </row>
    <row r="12" spans="2:17" ht="15.6" x14ac:dyDescent="0.3">
      <c r="B12" s="525" t="s">
        <v>48</v>
      </c>
      <c r="C12" s="537" t="s">
        <v>118</v>
      </c>
      <c r="D12" s="538"/>
      <c r="E12" s="528" t="s">
        <v>363</v>
      </c>
      <c r="F12" s="529"/>
      <c r="G12" s="530"/>
      <c r="H12" s="484">
        <v>0</v>
      </c>
      <c r="I12" s="485"/>
      <c r="J12" s="485"/>
      <c r="K12" s="484">
        <v>0</v>
      </c>
      <c r="L12" s="485"/>
      <c r="M12" s="485"/>
      <c r="N12" s="11">
        <f>O61</f>
        <v>3</v>
      </c>
    </row>
    <row r="13" spans="2:17" ht="15.6" x14ac:dyDescent="0.3">
      <c r="B13" s="527"/>
      <c r="C13" s="541"/>
      <c r="D13" s="542"/>
      <c r="E13" s="534"/>
      <c r="F13" s="535"/>
      <c r="G13" s="536"/>
      <c r="H13" s="493" t="s">
        <v>20</v>
      </c>
      <c r="I13" s="494"/>
      <c r="J13" s="495"/>
      <c r="K13" s="493" t="s">
        <v>18</v>
      </c>
      <c r="L13" s="494"/>
      <c r="M13" s="495"/>
      <c r="N13" s="10" t="s">
        <v>23</v>
      </c>
    </row>
    <row r="16" spans="2:17" ht="15.6" x14ac:dyDescent="0.3">
      <c r="B16" s="415" t="s">
        <v>71</v>
      </c>
      <c r="C16" s="415"/>
      <c r="D16" s="415"/>
      <c r="E16" s="415"/>
      <c r="F16" s="415"/>
      <c r="G16" s="415"/>
    </row>
    <row r="17" spans="2:8" ht="15.6" x14ac:dyDescent="0.3">
      <c r="B17" s="522" t="s">
        <v>72</v>
      </c>
      <c r="C17" s="522"/>
      <c r="D17" s="522"/>
      <c r="E17" s="522"/>
      <c r="F17" s="522" t="s">
        <v>73</v>
      </c>
      <c r="G17" s="522"/>
      <c r="H17" s="522"/>
    </row>
    <row r="18" spans="2:8" ht="15.6" x14ac:dyDescent="0.3">
      <c r="B18" s="546">
        <v>1</v>
      </c>
      <c r="C18" s="546"/>
      <c r="D18" s="546"/>
      <c r="E18" s="546"/>
      <c r="F18" s="546">
        <v>2</v>
      </c>
      <c r="G18" s="546"/>
      <c r="H18" s="546"/>
    </row>
    <row r="19" spans="2:8" ht="15.6" x14ac:dyDescent="0.3">
      <c r="B19" s="500" t="s">
        <v>74</v>
      </c>
      <c r="C19" s="500"/>
      <c r="D19" s="500"/>
      <c r="E19" s="500"/>
      <c r="F19" s="505">
        <f>F20+F22+F26+F30</f>
        <v>13058204.960000001</v>
      </c>
      <c r="G19" s="505"/>
      <c r="H19" s="505"/>
    </row>
    <row r="20" spans="2:8" ht="15.6" x14ac:dyDescent="0.3">
      <c r="B20" s="500" t="s">
        <v>75</v>
      </c>
      <c r="C20" s="500"/>
      <c r="D20" s="500"/>
      <c r="E20" s="500"/>
      <c r="F20" s="504"/>
      <c r="G20" s="504"/>
      <c r="H20" s="504"/>
    </row>
    <row r="21" spans="2:8" ht="15.6" x14ac:dyDescent="0.3">
      <c r="B21" s="501"/>
      <c r="C21" s="501"/>
      <c r="D21" s="501"/>
      <c r="E21" s="501"/>
      <c r="F21" s="504"/>
      <c r="G21" s="504"/>
      <c r="H21" s="504"/>
    </row>
    <row r="22" spans="2:8" ht="31.2" customHeight="1" x14ac:dyDescent="0.3">
      <c r="B22" s="500" t="s">
        <v>310</v>
      </c>
      <c r="C22" s="500"/>
      <c r="D22" s="500"/>
      <c r="E22" s="500"/>
      <c r="F22" s="505">
        <f>F25</f>
        <v>0</v>
      </c>
      <c r="G22" s="505"/>
      <c r="H22" s="505"/>
    </row>
    <row r="23" spans="2:8" ht="15.6" x14ac:dyDescent="0.3">
      <c r="B23" s="501" t="s">
        <v>251</v>
      </c>
      <c r="C23" s="501"/>
      <c r="D23" s="501"/>
      <c r="E23" s="501"/>
      <c r="F23" s="504"/>
      <c r="G23" s="504"/>
      <c r="H23" s="504"/>
    </row>
    <row r="24" spans="2:8" ht="31.5" customHeight="1" x14ac:dyDescent="0.3">
      <c r="B24" s="501" t="s">
        <v>252</v>
      </c>
      <c r="C24" s="501"/>
      <c r="D24" s="501"/>
      <c r="E24" s="501"/>
      <c r="F24" s="504"/>
      <c r="G24" s="504"/>
      <c r="H24" s="504"/>
    </row>
    <row r="25" spans="2:8" ht="15.6" x14ac:dyDescent="0.3">
      <c r="B25" s="501" t="s">
        <v>76</v>
      </c>
      <c r="C25" s="501"/>
      <c r="D25" s="501"/>
      <c r="E25" s="501"/>
      <c r="F25" s="504"/>
      <c r="G25" s="504"/>
      <c r="H25" s="504"/>
    </row>
    <row r="26" spans="2:8" ht="15.6" x14ac:dyDescent="0.3">
      <c r="B26" s="500" t="s">
        <v>311</v>
      </c>
      <c r="C26" s="500"/>
      <c r="D26" s="500"/>
      <c r="E26" s="500"/>
      <c r="F26" s="505">
        <f>F29</f>
        <v>13058204.960000001</v>
      </c>
      <c r="G26" s="505"/>
      <c r="H26" s="505"/>
    </row>
    <row r="27" spans="2:8" ht="15.6" x14ac:dyDescent="0.3">
      <c r="B27" s="501" t="s">
        <v>253</v>
      </c>
      <c r="C27" s="501"/>
      <c r="D27" s="501"/>
      <c r="E27" s="501"/>
      <c r="F27" s="504"/>
      <c r="G27" s="504"/>
      <c r="H27" s="504"/>
    </row>
    <row r="28" spans="2:8" ht="31.5" customHeight="1" x14ac:dyDescent="0.3">
      <c r="B28" s="501" t="s">
        <v>254</v>
      </c>
      <c r="C28" s="501"/>
      <c r="D28" s="501"/>
      <c r="E28" s="501"/>
      <c r="F28" s="504"/>
      <c r="G28" s="504"/>
      <c r="H28" s="504"/>
    </row>
    <row r="29" spans="2:8" ht="15.6" x14ac:dyDescent="0.3">
      <c r="B29" s="501" t="s">
        <v>77</v>
      </c>
      <c r="C29" s="501"/>
      <c r="D29" s="501"/>
      <c r="E29" s="501"/>
      <c r="F29" s="504">
        <f>L71</f>
        <v>13058204.960000001</v>
      </c>
      <c r="G29" s="504"/>
      <c r="H29" s="504"/>
    </row>
    <row r="30" spans="2:8" ht="15.6" x14ac:dyDescent="0.3">
      <c r="B30" s="500" t="s">
        <v>255</v>
      </c>
      <c r="C30" s="500"/>
      <c r="D30" s="500"/>
      <c r="E30" s="500"/>
      <c r="F30" s="504"/>
      <c r="G30" s="504"/>
      <c r="H30" s="504"/>
    </row>
    <row r="31" spans="2:8" ht="15.6" x14ac:dyDescent="0.3">
      <c r="B31" s="501"/>
      <c r="C31" s="501"/>
      <c r="D31" s="501"/>
      <c r="E31" s="501"/>
      <c r="F31" s="504"/>
      <c r="G31" s="504"/>
      <c r="H31" s="504"/>
    </row>
    <row r="32" spans="2:8" ht="15.6" x14ac:dyDescent="0.3">
      <c r="B32" s="500" t="s">
        <v>78</v>
      </c>
      <c r="C32" s="500"/>
      <c r="D32" s="500"/>
      <c r="E32" s="500"/>
      <c r="F32" s="505">
        <f>SUM(F33:H35)</f>
        <v>2304433.4000000004</v>
      </c>
      <c r="G32" s="505"/>
      <c r="H32" s="505"/>
    </row>
    <row r="33" spans="2:18" ht="15.6" x14ac:dyDescent="0.3">
      <c r="B33" s="501" t="s">
        <v>79</v>
      </c>
      <c r="C33" s="501"/>
      <c r="D33" s="501"/>
      <c r="E33" s="501"/>
      <c r="F33" s="504">
        <f>M71</f>
        <v>2304433.4000000004</v>
      </c>
      <c r="G33" s="504"/>
      <c r="H33" s="504"/>
    </row>
    <row r="34" spans="2:18" ht="15.6" x14ac:dyDescent="0.3">
      <c r="B34" s="501" t="s">
        <v>80</v>
      </c>
      <c r="C34" s="501"/>
      <c r="D34" s="501"/>
      <c r="E34" s="501"/>
      <c r="F34" s="504">
        <v>0</v>
      </c>
      <c r="G34" s="504"/>
      <c r="H34" s="504"/>
    </row>
    <row r="35" spans="2:18" ht="15.6" x14ac:dyDescent="0.3">
      <c r="B35" s="501" t="s">
        <v>81</v>
      </c>
      <c r="C35" s="501"/>
      <c r="D35" s="501"/>
      <c r="E35" s="501"/>
      <c r="F35" s="504">
        <v>0</v>
      </c>
      <c r="G35" s="504"/>
      <c r="H35" s="504"/>
    </row>
    <row r="36" spans="2:18" ht="15.6" x14ac:dyDescent="0.3">
      <c r="B36" s="500" t="s">
        <v>82</v>
      </c>
      <c r="C36" s="500"/>
      <c r="D36" s="500"/>
      <c r="E36" s="500"/>
      <c r="F36" s="505">
        <f>F19+F32</f>
        <v>15362638.360000001</v>
      </c>
      <c r="G36" s="505"/>
      <c r="H36" s="505"/>
    </row>
    <row r="38" spans="2:18" ht="15.6" x14ac:dyDescent="0.3">
      <c r="B38" s="415" t="s">
        <v>83</v>
      </c>
      <c r="C38" s="415"/>
      <c r="D38" s="415"/>
      <c r="E38" s="415"/>
      <c r="F38" s="415"/>
      <c r="G38" s="415"/>
      <c r="H38" s="415"/>
    </row>
    <row r="39" spans="2:18" ht="16.2" customHeight="1" x14ac:dyDescent="0.3">
      <c r="B39" s="543" t="s">
        <v>84</v>
      </c>
      <c r="C39" s="413" t="s">
        <v>85</v>
      </c>
      <c r="D39" s="413" t="s">
        <v>86</v>
      </c>
      <c r="E39" s="413" t="s">
        <v>87</v>
      </c>
      <c r="F39" s="413" t="s">
        <v>88</v>
      </c>
      <c r="G39" s="413" t="s">
        <v>89</v>
      </c>
      <c r="H39" s="413" t="s">
        <v>90</v>
      </c>
      <c r="I39" s="413" t="s">
        <v>91</v>
      </c>
      <c r="J39" s="413"/>
      <c r="K39" s="413"/>
      <c r="L39" s="413"/>
      <c r="M39" s="413"/>
      <c r="N39" s="413" t="s">
        <v>6</v>
      </c>
      <c r="O39" s="413"/>
      <c r="P39" s="413" t="s">
        <v>92</v>
      </c>
      <c r="Q39" s="413" t="s">
        <v>93</v>
      </c>
    </row>
    <row r="40" spans="2:18" ht="46.95" customHeight="1" x14ac:dyDescent="0.3">
      <c r="B40" s="544"/>
      <c r="C40" s="413"/>
      <c r="D40" s="413"/>
      <c r="E40" s="413"/>
      <c r="F40" s="413"/>
      <c r="G40" s="413"/>
      <c r="H40" s="413"/>
      <c r="I40" s="413" t="s">
        <v>45</v>
      </c>
      <c r="J40" s="413" t="s">
        <v>94</v>
      </c>
      <c r="K40" s="413"/>
      <c r="L40" s="413"/>
      <c r="M40" s="413" t="s">
        <v>724</v>
      </c>
      <c r="N40" s="413" t="s">
        <v>96</v>
      </c>
      <c r="O40" s="413" t="s">
        <v>97</v>
      </c>
      <c r="P40" s="413"/>
      <c r="Q40" s="413"/>
    </row>
    <row r="41" spans="2:18" ht="96" customHeight="1" x14ac:dyDescent="0.3">
      <c r="B41" s="545"/>
      <c r="C41" s="413"/>
      <c r="D41" s="413"/>
      <c r="E41" s="413"/>
      <c r="F41" s="413"/>
      <c r="G41" s="413"/>
      <c r="H41" s="413"/>
      <c r="I41" s="413"/>
      <c r="J41" s="3" t="s">
        <v>98</v>
      </c>
      <c r="K41" s="3" t="s">
        <v>99</v>
      </c>
      <c r="L41" s="3" t="s">
        <v>100</v>
      </c>
      <c r="M41" s="413"/>
      <c r="N41" s="413"/>
      <c r="O41" s="413"/>
      <c r="P41" s="413"/>
      <c r="Q41" s="413"/>
    </row>
    <row r="42" spans="2:18"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8" ht="15.6" x14ac:dyDescent="0.3">
      <c r="B43" s="547" t="s">
        <v>364</v>
      </c>
      <c r="C43" s="473" t="s">
        <v>101</v>
      </c>
      <c r="D43" s="400" t="s">
        <v>284</v>
      </c>
      <c r="E43" s="473" t="s">
        <v>16</v>
      </c>
      <c r="F43" s="473" t="s">
        <v>259</v>
      </c>
      <c r="G43" s="400" t="s">
        <v>260</v>
      </c>
      <c r="H43" s="473" t="s">
        <v>102</v>
      </c>
      <c r="I43" s="462">
        <f>SUM(I47:I60)</f>
        <v>10657200.620000001</v>
      </c>
      <c r="J43" s="462">
        <f>SUM(J47:J60)</f>
        <v>0</v>
      </c>
      <c r="K43" s="462">
        <f t="shared" ref="K43" si="0">SUM(K47:K60)</f>
        <v>0</v>
      </c>
      <c r="L43" s="462">
        <f>SUM(L47:L60)</f>
        <v>9058620.5</v>
      </c>
      <c r="M43" s="462">
        <f>SUM(M47:M60)</f>
        <v>1598580.12</v>
      </c>
      <c r="N43" s="400" t="s">
        <v>365</v>
      </c>
      <c r="O43" s="83">
        <f>O47+O49+O51+O53+O55+O59</f>
        <v>6272</v>
      </c>
      <c r="P43" s="478"/>
      <c r="Q43" s="473"/>
    </row>
    <row r="44" spans="2:18" ht="33.75" customHeight="1" x14ac:dyDescent="0.3">
      <c r="B44" s="548"/>
      <c r="C44" s="474"/>
      <c r="D44" s="401"/>
      <c r="E44" s="474"/>
      <c r="F44" s="474"/>
      <c r="G44" s="401"/>
      <c r="H44" s="474"/>
      <c r="I44" s="457"/>
      <c r="J44" s="457"/>
      <c r="K44" s="457"/>
      <c r="L44" s="457"/>
      <c r="M44" s="457"/>
      <c r="N44" s="402"/>
      <c r="O44" s="10" t="s">
        <v>23</v>
      </c>
      <c r="P44" s="479"/>
      <c r="Q44" s="474"/>
    </row>
    <row r="45" spans="2:18" ht="15" customHeight="1" x14ac:dyDescent="0.3">
      <c r="B45" s="548"/>
      <c r="C45" s="474"/>
      <c r="D45" s="401"/>
      <c r="E45" s="474"/>
      <c r="F45" s="474"/>
      <c r="G45" s="401"/>
      <c r="H45" s="474"/>
      <c r="I45" s="457"/>
      <c r="J45" s="457"/>
      <c r="K45" s="457"/>
      <c r="L45" s="457"/>
      <c r="M45" s="457"/>
      <c r="N45" s="400" t="s">
        <v>366</v>
      </c>
      <c r="O45" s="268">
        <f>O48+O50+O52+O54+O56+O60</f>
        <v>12.75</v>
      </c>
      <c r="P45" s="479"/>
      <c r="Q45" s="474"/>
    </row>
    <row r="46" spans="2:18" ht="18.75" customHeight="1" x14ac:dyDescent="0.3">
      <c r="B46" s="549"/>
      <c r="C46" s="475"/>
      <c r="D46" s="402"/>
      <c r="E46" s="475"/>
      <c r="F46" s="475"/>
      <c r="G46" s="402"/>
      <c r="H46" s="475"/>
      <c r="I46" s="458"/>
      <c r="J46" s="458"/>
      <c r="K46" s="458"/>
      <c r="L46" s="458"/>
      <c r="M46" s="458"/>
      <c r="N46" s="402"/>
      <c r="O46" s="10" t="s">
        <v>23</v>
      </c>
      <c r="P46" s="574"/>
      <c r="Q46" s="475"/>
    </row>
    <row r="47" spans="2:18" ht="72" customHeight="1" outlineLevel="1" x14ac:dyDescent="0.3">
      <c r="B47" s="400" t="s">
        <v>718</v>
      </c>
      <c r="C47" s="502"/>
      <c r="D47" s="400" t="s">
        <v>284</v>
      </c>
      <c r="E47" s="473" t="s">
        <v>16</v>
      </c>
      <c r="F47" s="502"/>
      <c r="G47" s="400" t="s">
        <v>260</v>
      </c>
      <c r="H47" s="502"/>
      <c r="I47" s="462">
        <f>SUM(J47:M48)</f>
        <v>1760975.1400000001</v>
      </c>
      <c r="J47" s="462">
        <v>0</v>
      </c>
      <c r="K47" s="462">
        <v>0</v>
      </c>
      <c r="L47" s="462">
        <v>1496828.86</v>
      </c>
      <c r="M47" s="462">
        <v>264146.28000000003</v>
      </c>
      <c r="N47" s="26" t="s">
        <v>365</v>
      </c>
      <c r="O47" s="41">
        <v>1165</v>
      </c>
      <c r="P47" s="473" t="s">
        <v>280</v>
      </c>
      <c r="Q47" s="473" t="s">
        <v>367</v>
      </c>
      <c r="R47" s="319"/>
    </row>
    <row r="48" spans="2:18" ht="72" customHeight="1" outlineLevel="1" x14ac:dyDescent="0.3">
      <c r="B48" s="402"/>
      <c r="C48" s="555"/>
      <c r="D48" s="402"/>
      <c r="E48" s="475"/>
      <c r="F48" s="555"/>
      <c r="G48" s="402"/>
      <c r="H48" s="555"/>
      <c r="I48" s="458"/>
      <c r="J48" s="458"/>
      <c r="K48" s="458"/>
      <c r="L48" s="458"/>
      <c r="M48" s="458"/>
      <c r="N48" s="26" t="s">
        <v>366</v>
      </c>
      <c r="O48" s="40">
        <v>2.7</v>
      </c>
      <c r="P48" s="572"/>
      <c r="Q48" s="474"/>
    </row>
    <row r="49" spans="2:17" ht="79.5" customHeight="1" outlineLevel="1" x14ac:dyDescent="0.3">
      <c r="B49" s="400" t="s">
        <v>473</v>
      </c>
      <c r="C49" s="502"/>
      <c r="D49" s="400" t="s">
        <v>284</v>
      </c>
      <c r="E49" s="473" t="s">
        <v>16</v>
      </c>
      <c r="F49" s="502"/>
      <c r="G49" s="400" t="s">
        <v>260</v>
      </c>
      <c r="H49" s="502"/>
      <c r="I49" s="462">
        <f>SUM(J49:M50)</f>
        <v>1176470.5900000001</v>
      </c>
      <c r="J49" s="462">
        <v>0</v>
      </c>
      <c r="K49" s="462">
        <v>0</v>
      </c>
      <c r="L49" s="462">
        <v>1000000</v>
      </c>
      <c r="M49" s="462">
        <v>176470.59</v>
      </c>
      <c r="N49" s="26" t="s">
        <v>365</v>
      </c>
      <c r="O49" s="41">
        <v>777</v>
      </c>
      <c r="P49" s="473" t="s">
        <v>332</v>
      </c>
      <c r="Q49" s="473" t="s">
        <v>342</v>
      </c>
    </row>
    <row r="50" spans="2:17" ht="79.5" customHeight="1" outlineLevel="1" x14ac:dyDescent="0.3">
      <c r="B50" s="402"/>
      <c r="C50" s="555"/>
      <c r="D50" s="402"/>
      <c r="E50" s="475"/>
      <c r="F50" s="555"/>
      <c r="G50" s="402"/>
      <c r="H50" s="555"/>
      <c r="I50" s="458"/>
      <c r="J50" s="458"/>
      <c r="K50" s="458"/>
      <c r="L50" s="458"/>
      <c r="M50" s="458"/>
      <c r="N50" s="26" t="s">
        <v>366</v>
      </c>
      <c r="O50" s="40">
        <v>1.3</v>
      </c>
      <c r="P50" s="572"/>
      <c r="Q50" s="474"/>
    </row>
    <row r="51" spans="2:17" ht="87" customHeight="1" outlineLevel="1" x14ac:dyDescent="0.3">
      <c r="B51" s="400" t="s">
        <v>474</v>
      </c>
      <c r="C51" s="502"/>
      <c r="D51" s="400" t="s">
        <v>284</v>
      </c>
      <c r="E51" s="473" t="s">
        <v>16</v>
      </c>
      <c r="F51" s="502"/>
      <c r="G51" s="400" t="s">
        <v>260</v>
      </c>
      <c r="H51" s="502"/>
      <c r="I51" s="462">
        <f>SUM(J51:M52)</f>
        <v>1764705.8900000001</v>
      </c>
      <c r="J51" s="462">
        <v>0</v>
      </c>
      <c r="K51" s="462">
        <v>0</v>
      </c>
      <c r="L51" s="462">
        <v>1500000</v>
      </c>
      <c r="M51" s="462">
        <v>264705.89</v>
      </c>
      <c r="N51" s="26" t="s">
        <v>365</v>
      </c>
      <c r="O51" s="41">
        <v>780</v>
      </c>
      <c r="P51" s="473" t="s">
        <v>359</v>
      </c>
      <c r="Q51" s="473" t="s">
        <v>342</v>
      </c>
    </row>
    <row r="52" spans="2:17" ht="87" customHeight="1" outlineLevel="1" x14ac:dyDescent="0.3">
      <c r="B52" s="402"/>
      <c r="C52" s="555"/>
      <c r="D52" s="402"/>
      <c r="E52" s="475"/>
      <c r="F52" s="555"/>
      <c r="G52" s="402"/>
      <c r="H52" s="555"/>
      <c r="I52" s="458"/>
      <c r="J52" s="458"/>
      <c r="K52" s="458"/>
      <c r="L52" s="458"/>
      <c r="M52" s="458"/>
      <c r="N52" s="26" t="s">
        <v>366</v>
      </c>
      <c r="O52" s="44">
        <v>2</v>
      </c>
      <c r="P52" s="572"/>
      <c r="Q52" s="474"/>
    </row>
    <row r="53" spans="2:17" ht="79.5" customHeight="1" outlineLevel="1" x14ac:dyDescent="0.3">
      <c r="B53" s="400" t="s">
        <v>475</v>
      </c>
      <c r="C53" s="502"/>
      <c r="D53" s="400" t="s">
        <v>284</v>
      </c>
      <c r="E53" s="473" t="s">
        <v>16</v>
      </c>
      <c r="F53" s="502"/>
      <c r="G53" s="400" t="s">
        <v>260</v>
      </c>
      <c r="H53" s="502"/>
      <c r="I53" s="462">
        <f>SUM(J53:M54)</f>
        <v>2325488.52</v>
      </c>
      <c r="J53" s="462">
        <v>0</v>
      </c>
      <c r="K53" s="462">
        <v>0</v>
      </c>
      <c r="L53" s="462">
        <v>1976665.24</v>
      </c>
      <c r="M53" s="462">
        <v>348823.28</v>
      </c>
      <c r="N53" s="26" t="s">
        <v>365</v>
      </c>
      <c r="O53" s="41">
        <v>1500</v>
      </c>
      <c r="P53" s="473" t="s">
        <v>280</v>
      </c>
      <c r="Q53" s="473" t="s">
        <v>342</v>
      </c>
    </row>
    <row r="54" spans="2:17" ht="79.5" customHeight="1" outlineLevel="1" x14ac:dyDescent="0.3">
      <c r="B54" s="402"/>
      <c r="C54" s="555"/>
      <c r="D54" s="402"/>
      <c r="E54" s="475"/>
      <c r="F54" s="555"/>
      <c r="G54" s="402"/>
      <c r="H54" s="555"/>
      <c r="I54" s="458"/>
      <c r="J54" s="458"/>
      <c r="K54" s="458"/>
      <c r="L54" s="458"/>
      <c r="M54" s="458"/>
      <c r="N54" s="26" t="s">
        <v>366</v>
      </c>
      <c r="O54" s="40">
        <v>2.95</v>
      </c>
      <c r="P54" s="572"/>
      <c r="Q54" s="474"/>
    </row>
    <row r="55" spans="2:17" ht="80.25" customHeight="1" outlineLevel="1" x14ac:dyDescent="0.3">
      <c r="B55" s="400" t="s">
        <v>476</v>
      </c>
      <c r="C55" s="502"/>
      <c r="D55" s="400" t="s">
        <v>284</v>
      </c>
      <c r="E55" s="473" t="s">
        <v>16</v>
      </c>
      <c r="F55" s="502"/>
      <c r="G55" s="400" t="s">
        <v>260</v>
      </c>
      <c r="H55" s="502"/>
      <c r="I55" s="462">
        <f>SUM(J55:M56)</f>
        <v>2314054.7599999998</v>
      </c>
      <c r="J55" s="462">
        <v>0</v>
      </c>
      <c r="K55" s="462">
        <v>0</v>
      </c>
      <c r="L55" s="462">
        <v>1966946.54</v>
      </c>
      <c r="M55" s="462">
        <v>347108.22</v>
      </c>
      <c r="N55" s="26" t="s">
        <v>365</v>
      </c>
      <c r="O55" s="41">
        <v>1150</v>
      </c>
      <c r="P55" s="473" t="s">
        <v>359</v>
      </c>
      <c r="Q55" s="473" t="s">
        <v>342</v>
      </c>
    </row>
    <row r="56" spans="2:17" ht="80.25" customHeight="1" outlineLevel="1" x14ac:dyDescent="0.3">
      <c r="B56" s="402"/>
      <c r="C56" s="555"/>
      <c r="D56" s="402"/>
      <c r="E56" s="475"/>
      <c r="F56" s="555"/>
      <c r="G56" s="402"/>
      <c r="H56" s="555"/>
      <c r="I56" s="458"/>
      <c r="J56" s="458"/>
      <c r="K56" s="458"/>
      <c r="L56" s="458"/>
      <c r="M56" s="458"/>
      <c r="N56" s="26" t="s">
        <v>366</v>
      </c>
      <c r="O56" s="40">
        <v>2.5</v>
      </c>
      <c r="P56" s="572"/>
      <c r="Q56" s="474"/>
    </row>
    <row r="57" spans="2:17" ht="79.5" customHeight="1" outlineLevel="1" x14ac:dyDescent="0.3">
      <c r="B57" s="400" t="s">
        <v>477</v>
      </c>
      <c r="C57" s="502"/>
      <c r="D57" s="427" t="s">
        <v>790</v>
      </c>
      <c r="E57" s="606"/>
      <c r="F57" s="606"/>
      <c r="G57" s="606"/>
      <c r="H57" s="606"/>
      <c r="I57" s="606"/>
      <c r="J57" s="606"/>
      <c r="K57" s="606"/>
      <c r="L57" s="606"/>
      <c r="M57" s="606"/>
      <c r="N57" s="606"/>
      <c r="O57" s="606"/>
      <c r="P57" s="606"/>
      <c r="Q57" s="441"/>
    </row>
    <row r="58" spans="2:17" ht="79.5" customHeight="1" outlineLevel="1" x14ac:dyDescent="0.3">
      <c r="B58" s="402"/>
      <c r="C58" s="555"/>
      <c r="D58" s="456"/>
      <c r="E58" s="607"/>
      <c r="F58" s="607"/>
      <c r="G58" s="607"/>
      <c r="H58" s="607"/>
      <c r="I58" s="607"/>
      <c r="J58" s="607"/>
      <c r="K58" s="607"/>
      <c r="L58" s="607"/>
      <c r="M58" s="607"/>
      <c r="N58" s="607"/>
      <c r="O58" s="607"/>
      <c r="P58" s="607"/>
      <c r="Q58" s="608"/>
    </row>
    <row r="59" spans="2:17" ht="79.5" customHeight="1" outlineLevel="1" x14ac:dyDescent="0.3">
      <c r="B59" s="520" t="s">
        <v>765</v>
      </c>
      <c r="C59" s="502"/>
      <c r="D59" s="400" t="s">
        <v>284</v>
      </c>
      <c r="E59" s="473" t="s">
        <v>16</v>
      </c>
      <c r="F59" s="502"/>
      <c r="G59" s="400" t="s">
        <v>260</v>
      </c>
      <c r="H59" s="502"/>
      <c r="I59" s="462">
        <f>SUM(J59:M60)</f>
        <v>1315505.7200000002</v>
      </c>
      <c r="J59" s="462">
        <v>0</v>
      </c>
      <c r="K59" s="462">
        <v>0</v>
      </c>
      <c r="L59" s="462">
        <v>1118179.8600000001</v>
      </c>
      <c r="M59" s="462">
        <v>197325.86</v>
      </c>
      <c r="N59" s="26" t="s">
        <v>365</v>
      </c>
      <c r="O59" s="41">
        <v>900</v>
      </c>
      <c r="P59" s="473" t="s">
        <v>636</v>
      </c>
      <c r="Q59" s="473" t="s">
        <v>573</v>
      </c>
    </row>
    <row r="60" spans="2:17" ht="79.5" customHeight="1" outlineLevel="1" x14ac:dyDescent="0.3">
      <c r="B60" s="628"/>
      <c r="C60" s="555"/>
      <c r="D60" s="402"/>
      <c r="E60" s="475"/>
      <c r="F60" s="555"/>
      <c r="G60" s="402"/>
      <c r="H60" s="555"/>
      <c r="I60" s="458"/>
      <c r="J60" s="458"/>
      <c r="K60" s="458"/>
      <c r="L60" s="458"/>
      <c r="M60" s="458"/>
      <c r="N60" s="26" t="s">
        <v>366</v>
      </c>
      <c r="O60" s="40">
        <v>1.3</v>
      </c>
      <c r="P60" s="572"/>
      <c r="Q60" s="474"/>
    </row>
    <row r="61" spans="2:17" ht="15.6" x14ac:dyDescent="0.3">
      <c r="B61" s="547" t="s">
        <v>368</v>
      </c>
      <c r="C61" s="502"/>
      <c r="D61" s="400" t="s">
        <v>284</v>
      </c>
      <c r="E61" s="400" t="s">
        <v>369</v>
      </c>
      <c r="F61" s="502"/>
      <c r="G61" s="400" t="s">
        <v>260</v>
      </c>
      <c r="H61" s="502"/>
      <c r="I61" s="462">
        <f>SUM(J61:M64)</f>
        <v>4705437.74</v>
      </c>
      <c r="J61" s="462">
        <f>SUM(J65:J70)</f>
        <v>0</v>
      </c>
      <c r="K61" s="462">
        <f t="shared" ref="K61:M61" si="1">SUM(K65:K70)</f>
        <v>0</v>
      </c>
      <c r="L61" s="462">
        <f>SUM(L65:L70)</f>
        <v>3999584.46</v>
      </c>
      <c r="M61" s="462">
        <f t="shared" si="1"/>
        <v>705853.28</v>
      </c>
      <c r="N61" s="400" t="s">
        <v>370</v>
      </c>
      <c r="O61" s="37">
        <f>O65+O67+O69</f>
        <v>3</v>
      </c>
      <c r="P61" s="473"/>
      <c r="Q61" s="473"/>
    </row>
    <row r="62" spans="2:17" ht="32.25" customHeight="1" x14ac:dyDescent="0.3">
      <c r="B62" s="548"/>
      <c r="C62" s="503"/>
      <c r="D62" s="401"/>
      <c r="E62" s="401"/>
      <c r="F62" s="503"/>
      <c r="G62" s="401"/>
      <c r="H62" s="503"/>
      <c r="I62" s="457"/>
      <c r="J62" s="457"/>
      <c r="K62" s="457"/>
      <c r="L62" s="457"/>
      <c r="M62" s="457"/>
      <c r="N62" s="402"/>
      <c r="O62" s="10" t="s">
        <v>23</v>
      </c>
      <c r="P62" s="474"/>
      <c r="Q62" s="474"/>
    </row>
    <row r="63" spans="2:17" ht="15.6" x14ac:dyDescent="0.3">
      <c r="B63" s="548"/>
      <c r="C63" s="503"/>
      <c r="D63" s="401"/>
      <c r="E63" s="401"/>
      <c r="F63" s="503"/>
      <c r="G63" s="401"/>
      <c r="H63" s="503"/>
      <c r="I63" s="457"/>
      <c r="J63" s="457"/>
      <c r="K63" s="457"/>
      <c r="L63" s="457"/>
      <c r="M63" s="457"/>
      <c r="N63" s="400" t="s">
        <v>371</v>
      </c>
      <c r="O63" s="42">
        <f>O66+O68+O70</f>
        <v>3</v>
      </c>
      <c r="P63" s="474"/>
      <c r="Q63" s="474"/>
    </row>
    <row r="64" spans="2:17" ht="33" customHeight="1" x14ac:dyDescent="0.3">
      <c r="B64" s="549"/>
      <c r="C64" s="555"/>
      <c r="D64" s="402"/>
      <c r="E64" s="402"/>
      <c r="F64" s="555"/>
      <c r="G64" s="402"/>
      <c r="H64" s="555"/>
      <c r="I64" s="458"/>
      <c r="J64" s="458"/>
      <c r="K64" s="458"/>
      <c r="L64" s="458"/>
      <c r="M64" s="458"/>
      <c r="N64" s="402"/>
      <c r="O64" s="10" t="s">
        <v>23</v>
      </c>
      <c r="P64" s="475"/>
      <c r="Q64" s="475"/>
    </row>
    <row r="65" spans="2:17" ht="46.8" outlineLevel="1" x14ac:dyDescent="0.3">
      <c r="B65" s="400" t="s">
        <v>372</v>
      </c>
      <c r="C65" s="502"/>
      <c r="D65" s="400" t="s">
        <v>284</v>
      </c>
      <c r="E65" s="473" t="s">
        <v>16</v>
      </c>
      <c r="F65" s="502"/>
      <c r="G65" s="400" t="s">
        <v>260</v>
      </c>
      <c r="H65" s="502"/>
      <c r="I65" s="462">
        <f>SUM(J65:M66)</f>
        <v>1705437.73</v>
      </c>
      <c r="J65" s="462">
        <v>0</v>
      </c>
      <c r="K65" s="462">
        <v>0</v>
      </c>
      <c r="L65" s="462">
        <v>1449584.46</v>
      </c>
      <c r="M65" s="462">
        <v>255853.27</v>
      </c>
      <c r="N65" s="29" t="s">
        <v>370</v>
      </c>
      <c r="O65" s="41">
        <v>1</v>
      </c>
      <c r="P65" s="473" t="s">
        <v>280</v>
      </c>
      <c r="Q65" s="473" t="s">
        <v>294</v>
      </c>
    </row>
    <row r="66" spans="2:17" ht="63" customHeight="1" outlineLevel="1" x14ac:dyDescent="0.3">
      <c r="B66" s="402"/>
      <c r="C66" s="555"/>
      <c r="D66" s="402"/>
      <c r="E66" s="475"/>
      <c r="F66" s="555"/>
      <c r="G66" s="402"/>
      <c r="H66" s="555"/>
      <c r="I66" s="458"/>
      <c r="J66" s="458"/>
      <c r="K66" s="458"/>
      <c r="L66" s="458"/>
      <c r="M66" s="458"/>
      <c r="N66" s="31" t="s">
        <v>373</v>
      </c>
      <c r="O66" s="43">
        <v>1</v>
      </c>
      <c r="P66" s="573"/>
      <c r="Q66" s="475"/>
    </row>
    <row r="67" spans="2:17" ht="46.8" outlineLevel="1" x14ac:dyDescent="0.3">
      <c r="B67" s="400" t="s">
        <v>374</v>
      </c>
      <c r="C67" s="502"/>
      <c r="D67" s="400" t="s">
        <v>284</v>
      </c>
      <c r="E67" s="473" t="s">
        <v>16</v>
      </c>
      <c r="F67" s="502"/>
      <c r="G67" s="400" t="s">
        <v>260</v>
      </c>
      <c r="H67" s="502"/>
      <c r="I67" s="462">
        <f>SUM(J67:M68)</f>
        <v>1705882.3599999999</v>
      </c>
      <c r="J67" s="462">
        <v>0</v>
      </c>
      <c r="K67" s="462">
        <v>0</v>
      </c>
      <c r="L67" s="462">
        <v>1450000</v>
      </c>
      <c r="M67" s="462">
        <v>255882.36</v>
      </c>
      <c r="N67" s="29" t="s">
        <v>370</v>
      </c>
      <c r="O67" s="41">
        <v>1</v>
      </c>
      <c r="P67" s="473" t="s">
        <v>280</v>
      </c>
      <c r="Q67" s="473" t="s">
        <v>294</v>
      </c>
    </row>
    <row r="68" spans="2:17" ht="63" customHeight="1" outlineLevel="1" x14ac:dyDescent="0.3">
      <c r="B68" s="402"/>
      <c r="C68" s="555"/>
      <c r="D68" s="402"/>
      <c r="E68" s="475"/>
      <c r="F68" s="555"/>
      <c r="G68" s="402"/>
      <c r="H68" s="555"/>
      <c r="I68" s="458"/>
      <c r="J68" s="458"/>
      <c r="K68" s="458"/>
      <c r="L68" s="458"/>
      <c r="M68" s="458"/>
      <c r="N68" s="31" t="s">
        <v>373</v>
      </c>
      <c r="O68" s="43">
        <v>1</v>
      </c>
      <c r="P68" s="573"/>
      <c r="Q68" s="475"/>
    </row>
    <row r="69" spans="2:17" ht="64.5" customHeight="1" outlineLevel="1" x14ac:dyDescent="0.3">
      <c r="B69" s="400" t="s">
        <v>375</v>
      </c>
      <c r="C69" s="502"/>
      <c r="D69" s="400" t="s">
        <v>284</v>
      </c>
      <c r="E69" s="473" t="s">
        <v>16</v>
      </c>
      <c r="F69" s="502"/>
      <c r="G69" s="400" t="s">
        <v>260</v>
      </c>
      <c r="H69" s="502"/>
      <c r="I69" s="462">
        <f>SUM(J69:M70)</f>
        <v>1294117.6499999999</v>
      </c>
      <c r="J69" s="462">
        <v>0</v>
      </c>
      <c r="K69" s="462">
        <v>0</v>
      </c>
      <c r="L69" s="462">
        <v>1100000</v>
      </c>
      <c r="M69" s="462">
        <v>194117.65</v>
      </c>
      <c r="N69" s="29" t="s">
        <v>370</v>
      </c>
      <c r="O69" s="41">
        <v>1</v>
      </c>
      <c r="P69" s="473" t="s">
        <v>359</v>
      </c>
      <c r="Q69" s="473" t="s">
        <v>318</v>
      </c>
    </row>
    <row r="70" spans="2:17" ht="64.5" customHeight="1" outlineLevel="1" x14ac:dyDescent="0.3">
      <c r="B70" s="402"/>
      <c r="C70" s="555"/>
      <c r="D70" s="402"/>
      <c r="E70" s="475"/>
      <c r="F70" s="555"/>
      <c r="G70" s="402"/>
      <c r="H70" s="555"/>
      <c r="I70" s="458"/>
      <c r="J70" s="458"/>
      <c r="K70" s="458"/>
      <c r="L70" s="458"/>
      <c r="M70" s="458"/>
      <c r="N70" s="31" t="s">
        <v>373</v>
      </c>
      <c r="O70" s="43">
        <v>1</v>
      </c>
      <c r="P70" s="573"/>
      <c r="Q70" s="475"/>
    </row>
    <row r="71" spans="2:17" ht="15.6" x14ac:dyDescent="0.3">
      <c r="B71" s="578" t="s">
        <v>105</v>
      </c>
      <c r="C71" s="578"/>
      <c r="D71" s="578"/>
      <c r="E71" s="578"/>
      <c r="F71" s="578"/>
      <c r="G71" s="578"/>
      <c r="H71" s="578"/>
      <c r="I71" s="338">
        <f>I43+I61</f>
        <v>15362638.360000001</v>
      </c>
      <c r="J71" s="339">
        <f t="shared" ref="J71:K71" si="2">J43+J61</f>
        <v>0</v>
      </c>
      <c r="K71" s="339">
        <f t="shared" si="2"/>
        <v>0</v>
      </c>
      <c r="L71" s="338">
        <f>L43+L61</f>
        <v>13058204.960000001</v>
      </c>
      <c r="M71" s="338">
        <f>M43+M61</f>
        <v>2304433.4000000004</v>
      </c>
      <c r="N71" s="579"/>
      <c r="O71" s="579"/>
      <c r="P71" s="579"/>
      <c r="Q71" s="579"/>
    </row>
    <row r="72" spans="2:17" ht="15.6" x14ac:dyDescent="0.3">
      <c r="B72" s="53" t="s">
        <v>471</v>
      </c>
      <c r="C72" s="50"/>
      <c r="D72" s="50"/>
      <c r="E72" s="50"/>
      <c r="F72" s="50"/>
      <c r="G72" s="50"/>
      <c r="H72" s="50"/>
      <c r="I72" s="54"/>
      <c r="J72" s="55"/>
      <c r="K72" s="55"/>
      <c r="L72" s="54"/>
      <c r="M72" s="54"/>
      <c r="N72" s="52"/>
      <c r="O72" s="52"/>
      <c r="P72" s="52"/>
      <c r="Q72" s="52"/>
    </row>
    <row r="73" spans="2:17" ht="36" customHeight="1" x14ac:dyDescent="0.3">
      <c r="B73" s="571" t="s">
        <v>727</v>
      </c>
      <c r="C73" s="571"/>
      <c r="D73" s="571"/>
      <c r="E73" s="571"/>
      <c r="F73" s="571"/>
      <c r="G73" s="571"/>
      <c r="H73" s="571"/>
      <c r="I73" s="571"/>
      <c r="J73" s="571"/>
      <c r="K73" s="571"/>
      <c r="L73" s="571"/>
      <c r="M73" s="571"/>
      <c r="N73" s="571"/>
      <c r="O73" s="571"/>
      <c r="P73" s="571"/>
      <c r="Q73" s="571"/>
    </row>
    <row r="74" spans="2:17" ht="15.6" x14ac:dyDescent="0.3">
      <c r="B74" s="50"/>
      <c r="C74" s="50"/>
      <c r="D74" s="50"/>
      <c r="E74" s="50"/>
      <c r="F74" s="50"/>
      <c r="G74" s="50"/>
      <c r="H74" s="50"/>
      <c r="I74" s="54"/>
      <c r="J74" s="55"/>
      <c r="K74" s="55"/>
      <c r="L74" s="54"/>
      <c r="M74" s="54"/>
      <c r="N74" s="52"/>
      <c r="O74" s="52"/>
      <c r="P74" s="52"/>
      <c r="Q74" s="52"/>
    </row>
    <row r="76" spans="2:17" ht="15.6" x14ac:dyDescent="0.3">
      <c r="B76" s="513" t="s">
        <v>106</v>
      </c>
      <c r="C76" s="513"/>
      <c r="D76" s="513"/>
      <c r="E76" s="513"/>
    </row>
    <row r="77" spans="2:17" ht="35.4" customHeight="1" x14ac:dyDescent="0.3">
      <c r="B77" s="9" t="s">
        <v>3</v>
      </c>
      <c r="C77" s="413" t="s">
        <v>107</v>
      </c>
      <c r="D77" s="413"/>
      <c r="E77" s="413"/>
      <c r="F77" s="447" t="s">
        <v>108</v>
      </c>
      <c r="G77" s="447"/>
      <c r="H77" s="447"/>
      <c r="I77" s="447"/>
      <c r="J77" s="413" t="s">
        <v>109</v>
      </c>
      <c r="K77" s="447"/>
      <c r="L77" s="447"/>
      <c r="M77" s="447"/>
    </row>
    <row r="78" spans="2:17" ht="15.6" x14ac:dyDescent="0.3">
      <c r="B78" s="4">
        <v>1</v>
      </c>
      <c r="C78" s="483">
        <v>2</v>
      </c>
      <c r="D78" s="483"/>
      <c r="E78" s="483"/>
      <c r="F78" s="483">
        <v>3</v>
      </c>
      <c r="G78" s="483"/>
      <c r="H78" s="483"/>
      <c r="I78" s="483"/>
      <c r="J78" s="483">
        <v>4</v>
      </c>
      <c r="K78" s="483"/>
      <c r="L78" s="483"/>
      <c r="M78" s="483"/>
    </row>
    <row r="79" spans="2:17" ht="31.5" customHeight="1" x14ac:dyDescent="0.3">
      <c r="B79" s="8"/>
      <c r="C79" s="440" t="s">
        <v>302</v>
      </c>
      <c r="D79" s="440"/>
      <c r="E79" s="440"/>
      <c r="F79" s="550"/>
      <c r="G79" s="550"/>
      <c r="H79" s="550"/>
      <c r="I79" s="550"/>
      <c r="J79" s="550"/>
      <c r="K79" s="550"/>
      <c r="L79" s="550"/>
      <c r="M79" s="550"/>
    </row>
    <row r="81" spans="2:13" ht="15.6" x14ac:dyDescent="0.3">
      <c r="B81" s="513" t="s">
        <v>110</v>
      </c>
      <c r="C81" s="513"/>
      <c r="D81" s="513"/>
      <c r="E81" s="513"/>
      <c r="F81" s="513"/>
    </row>
    <row r="82" spans="2:13" ht="33.6" customHeight="1" x14ac:dyDescent="0.3">
      <c r="B82" s="9" t="s">
        <v>3</v>
      </c>
      <c r="C82" s="447" t="s">
        <v>111</v>
      </c>
      <c r="D82" s="447"/>
      <c r="E82" s="447"/>
      <c r="F82" s="447" t="s">
        <v>108</v>
      </c>
      <c r="G82" s="447"/>
      <c r="H82" s="447"/>
      <c r="I82" s="447"/>
      <c r="J82" s="413" t="s">
        <v>112</v>
      </c>
      <c r="K82" s="447"/>
      <c r="L82" s="447"/>
      <c r="M82" s="447"/>
    </row>
    <row r="83" spans="2:13" ht="15.6" x14ac:dyDescent="0.3">
      <c r="B83" s="4">
        <v>1</v>
      </c>
      <c r="C83" s="483">
        <v>2</v>
      </c>
      <c r="D83" s="483"/>
      <c r="E83" s="483"/>
      <c r="F83" s="483">
        <v>3</v>
      </c>
      <c r="G83" s="483"/>
      <c r="H83" s="483"/>
      <c r="I83" s="483"/>
      <c r="J83" s="483">
        <v>4</v>
      </c>
      <c r="K83" s="483"/>
      <c r="L83" s="483"/>
      <c r="M83" s="483"/>
    </row>
    <row r="84" spans="2:13" ht="47.25" customHeight="1" x14ac:dyDescent="0.3">
      <c r="B84" s="8"/>
      <c r="C84" s="440" t="s">
        <v>303</v>
      </c>
      <c r="D84" s="440"/>
      <c r="E84" s="440"/>
      <c r="F84" s="550"/>
      <c r="G84" s="550"/>
      <c r="H84" s="550"/>
      <c r="I84" s="550"/>
      <c r="J84" s="550"/>
      <c r="K84" s="550"/>
      <c r="L84" s="550"/>
      <c r="M84" s="550"/>
    </row>
    <row r="86" spans="2:13" ht="15.6" x14ac:dyDescent="0.3">
      <c r="B86" s="513" t="s">
        <v>113</v>
      </c>
      <c r="C86" s="513"/>
      <c r="D86" s="513"/>
    </row>
    <row r="87" spans="2:13" ht="38.4" customHeight="1" x14ac:dyDescent="0.3">
      <c r="B87" s="9" t="s">
        <v>3</v>
      </c>
      <c r="C87" s="413" t="s">
        <v>114</v>
      </c>
      <c r="D87" s="413"/>
      <c r="E87" s="413"/>
      <c r="F87" s="514" t="s">
        <v>115</v>
      </c>
      <c r="G87" s="515"/>
      <c r="H87" s="515"/>
      <c r="I87" s="515"/>
      <c r="J87" s="515"/>
      <c r="K87" s="515"/>
      <c r="L87" s="515"/>
      <c r="M87" s="516"/>
    </row>
    <row r="88" spans="2:13" ht="15.6" x14ac:dyDescent="0.3">
      <c r="B88" s="4">
        <v>1</v>
      </c>
      <c r="C88" s="483">
        <v>2</v>
      </c>
      <c r="D88" s="483"/>
      <c r="E88" s="483"/>
      <c r="F88" s="517">
        <v>3</v>
      </c>
      <c r="G88" s="518"/>
      <c r="H88" s="518"/>
      <c r="I88" s="518"/>
      <c r="J88" s="518"/>
      <c r="K88" s="518"/>
      <c r="L88" s="518"/>
      <c r="M88" s="519"/>
    </row>
    <row r="89" spans="2:13" ht="14.4" customHeight="1" x14ac:dyDescent="0.3">
      <c r="B89" s="25" t="s">
        <v>15</v>
      </c>
      <c r="C89" s="512"/>
      <c r="D89" s="512"/>
      <c r="E89" s="512"/>
      <c r="F89" s="509"/>
      <c r="G89" s="510"/>
      <c r="H89" s="510"/>
      <c r="I89" s="510"/>
      <c r="J89" s="510"/>
      <c r="K89" s="510"/>
      <c r="L89" s="510"/>
      <c r="M89" s="511"/>
    </row>
    <row r="91" spans="2:13" ht="15.6" x14ac:dyDescent="0.3">
      <c r="B91" s="513" t="s">
        <v>116</v>
      </c>
      <c r="C91" s="513"/>
      <c r="D91" s="513"/>
      <c r="E91" s="513"/>
      <c r="F91" s="513"/>
      <c r="G91" s="513"/>
    </row>
    <row r="92" spans="2:13" ht="15.6" customHeight="1" x14ac:dyDescent="0.3">
      <c r="B92" s="9" t="s">
        <v>3</v>
      </c>
      <c r="C92" s="514" t="s">
        <v>117</v>
      </c>
      <c r="D92" s="515"/>
      <c r="E92" s="515"/>
      <c r="F92" s="515"/>
      <c r="G92" s="515"/>
      <c r="H92" s="515"/>
      <c r="I92" s="515"/>
      <c r="J92" s="515"/>
      <c r="K92" s="515"/>
      <c r="L92" s="515"/>
      <c r="M92" s="516"/>
    </row>
    <row r="93" spans="2:13" ht="15.6" x14ac:dyDescent="0.3">
      <c r="B93" s="4">
        <v>1</v>
      </c>
      <c r="C93" s="517">
        <v>2</v>
      </c>
      <c r="D93" s="518"/>
      <c r="E93" s="518"/>
      <c r="F93" s="518"/>
      <c r="G93" s="518"/>
      <c r="H93" s="518"/>
      <c r="I93" s="518"/>
      <c r="J93" s="518"/>
      <c r="K93" s="518"/>
      <c r="L93" s="518"/>
      <c r="M93" s="519"/>
    </row>
    <row r="94" spans="2:13" ht="15.6" x14ac:dyDescent="0.3">
      <c r="B94" s="8"/>
      <c r="C94" s="506" t="s">
        <v>304</v>
      </c>
      <c r="D94" s="507"/>
      <c r="E94" s="507"/>
      <c r="F94" s="507"/>
      <c r="G94" s="507"/>
      <c r="H94" s="507"/>
      <c r="I94" s="507"/>
      <c r="J94" s="507"/>
      <c r="K94" s="507"/>
      <c r="L94" s="507"/>
      <c r="M94" s="508"/>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6" priority="12">
      <formula>$L$43&gt;$I$43*0.85</formula>
    </cfRule>
  </conditionalFormatting>
  <conditionalFormatting sqref="L47:L48">
    <cfRule type="expression" dxfId="115" priority="9">
      <formula>$L$47&gt;$I$47*0.85</formula>
    </cfRule>
  </conditionalFormatting>
  <conditionalFormatting sqref="L49:L50">
    <cfRule type="expression" dxfId="114" priority="8">
      <formula>$L$49&gt;$I$49*0.85</formula>
    </cfRule>
  </conditionalFormatting>
  <conditionalFormatting sqref="L51:L52">
    <cfRule type="expression" dxfId="113" priority="7">
      <formula>$L$51&gt;$I$51*0.85</formula>
    </cfRule>
  </conditionalFormatting>
  <conditionalFormatting sqref="L53:L54">
    <cfRule type="expression" dxfId="112" priority="6">
      <formula>$L$53&gt;$I$53*0.85</formula>
    </cfRule>
  </conditionalFormatting>
  <conditionalFormatting sqref="L55:L56">
    <cfRule type="expression" dxfId="111" priority="5">
      <formula>$L$55&gt;$I$55*0.85</formula>
    </cfRule>
  </conditionalFormatting>
  <conditionalFormatting sqref="L59:L60">
    <cfRule type="expression" dxfId="110" priority="4">
      <formula>$L$59&gt;$I$59*0.85</formula>
    </cfRule>
  </conditionalFormatting>
  <conditionalFormatting sqref="L61:L64">
    <cfRule type="expression" dxfId="109" priority="11">
      <formula>$L$61&gt;$I$61*0.85</formula>
    </cfRule>
  </conditionalFormatting>
  <conditionalFormatting sqref="L65:L66">
    <cfRule type="expression" dxfId="108" priority="3">
      <formula>$L$65&gt;$I$65*0.85</formula>
    </cfRule>
  </conditionalFormatting>
  <conditionalFormatting sqref="L67:L68">
    <cfRule type="expression" dxfId="107" priority="2">
      <formula>$L$67&gt;$I$67*0.85</formula>
    </cfRule>
  </conditionalFormatting>
  <conditionalFormatting sqref="L69:L70">
    <cfRule type="expression" dxfId="106" priority="1">
      <formula>$L$69&gt;$I$69*0.85</formula>
    </cfRule>
  </conditionalFormatting>
  <conditionalFormatting sqref="L71">
    <cfRule type="expression" dxfId="105"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129"/>
  <sheetViews>
    <sheetView zoomScale="70" zoomScaleNormal="70" workbookViewId="0">
      <pane ySplit="4" topLeftCell="A40" activePane="bottomLeft" state="frozen"/>
      <selection activeCell="P125" sqref="P125:P129"/>
      <selection pane="bottomLeft" activeCell="H52" sqref="H52:H68"/>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style="52" customWidth="1"/>
    <col min="11" max="11" width="13.6640625" style="52" customWidth="1"/>
    <col min="12" max="13" width="16.5546875" style="52" customWidth="1"/>
    <col min="14" max="14" width="44.6640625" customWidth="1"/>
    <col min="15" max="15" width="12.44140625" customWidth="1"/>
    <col min="16" max="17" width="14.33203125" customWidth="1"/>
  </cols>
  <sheetData>
    <row r="2" spans="2:17" ht="15.6" x14ac:dyDescent="0.3">
      <c r="B2" s="414" t="s">
        <v>376</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32.25" customHeight="1" x14ac:dyDescent="0.3">
      <c r="B4" s="653" t="s">
        <v>377</v>
      </c>
      <c r="C4" s="653"/>
      <c r="D4" s="653"/>
      <c r="E4" s="653"/>
      <c r="F4" s="653"/>
      <c r="G4" s="653"/>
      <c r="H4" s="653"/>
      <c r="I4" s="653"/>
      <c r="J4" s="653"/>
      <c r="K4" s="653"/>
      <c r="L4" s="653"/>
      <c r="M4" s="653"/>
      <c r="N4" s="653"/>
      <c r="O4" s="653"/>
      <c r="P4" s="653"/>
      <c r="Q4" s="653"/>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6"/>
      <c r="K6" s="6"/>
      <c r="L6" s="6"/>
      <c r="M6" s="6"/>
      <c r="N6" s="7"/>
      <c r="O6" s="7"/>
      <c r="P6" s="7"/>
      <c r="Q6" s="7"/>
    </row>
    <row r="7" spans="2:17" ht="15.6" x14ac:dyDescent="0.3">
      <c r="B7" s="447" t="s">
        <v>3</v>
      </c>
      <c r="C7" s="447" t="s">
        <v>58</v>
      </c>
      <c r="D7" s="447"/>
      <c r="E7" s="413" t="s">
        <v>59</v>
      </c>
      <c r="F7" s="413"/>
      <c r="G7" s="413"/>
      <c r="H7" s="413" t="s">
        <v>60</v>
      </c>
      <c r="I7" s="413"/>
      <c r="J7" s="413"/>
      <c r="K7" s="447" t="s">
        <v>61</v>
      </c>
      <c r="L7" s="447"/>
      <c r="M7" s="447"/>
      <c r="N7" s="447"/>
    </row>
    <row r="8" spans="2:17" ht="31.2"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28" t="s">
        <v>378</v>
      </c>
      <c r="D10" s="528"/>
      <c r="E10" s="528" t="s">
        <v>119</v>
      </c>
      <c r="F10" s="528"/>
      <c r="G10" s="528"/>
      <c r="H10" s="655">
        <v>0</v>
      </c>
      <c r="I10" s="655"/>
      <c r="J10" s="655"/>
      <c r="K10" s="655">
        <v>0</v>
      </c>
      <c r="L10" s="655"/>
      <c r="M10" s="656"/>
      <c r="N10" s="83">
        <f>O52</f>
        <v>8158</v>
      </c>
    </row>
    <row r="11" spans="2:17" ht="15.6" x14ac:dyDescent="0.3">
      <c r="B11" s="525"/>
      <c r="C11" s="528"/>
      <c r="D11" s="528"/>
      <c r="E11" s="528"/>
      <c r="F11" s="528"/>
      <c r="G11" s="528"/>
      <c r="H11" s="646"/>
      <c r="I11" s="647"/>
      <c r="J11" s="648"/>
      <c r="K11" s="646"/>
      <c r="L11" s="647"/>
      <c r="M11" s="648"/>
      <c r="N11" s="221"/>
      <c r="O11" s="95"/>
    </row>
    <row r="12" spans="2:17" ht="15.6" x14ac:dyDescent="0.3">
      <c r="B12" s="525"/>
      <c r="C12" s="528"/>
      <c r="D12" s="528"/>
      <c r="E12" s="528"/>
      <c r="F12" s="528"/>
      <c r="G12" s="528"/>
      <c r="H12" s="493" t="s">
        <v>20</v>
      </c>
      <c r="I12" s="493"/>
      <c r="J12" s="493"/>
      <c r="K12" s="493" t="s">
        <v>18</v>
      </c>
      <c r="L12" s="493"/>
      <c r="M12" s="493"/>
      <c r="N12" s="10" t="str">
        <f>O68</f>
        <v>(2029)</v>
      </c>
    </row>
    <row r="13" spans="2:17" ht="15.6" x14ac:dyDescent="0.3">
      <c r="B13" s="525" t="s">
        <v>48</v>
      </c>
      <c r="C13" s="528" t="s">
        <v>379</v>
      </c>
      <c r="D13" s="528"/>
      <c r="E13" s="528" t="s">
        <v>30</v>
      </c>
      <c r="F13" s="528"/>
      <c r="G13" s="658"/>
      <c r="H13" s="655">
        <v>0</v>
      </c>
      <c r="I13" s="655"/>
      <c r="J13" s="655"/>
      <c r="K13" s="655">
        <v>0</v>
      </c>
      <c r="L13" s="655"/>
      <c r="M13" s="655"/>
      <c r="N13" s="83">
        <f>O55</f>
        <v>3554</v>
      </c>
    </row>
    <row r="14" spans="2:17" ht="15.6" x14ac:dyDescent="0.3">
      <c r="B14" s="525"/>
      <c r="C14" s="528"/>
      <c r="D14" s="528"/>
      <c r="E14" s="528"/>
      <c r="F14" s="528"/>
      <c r="G14" s="658"/>
      <c r="H14" s="646"/>
      <c r="I14" s="647"/>
      <c r="J14" s="648"/>
      <c r="K14" s="646"/>
      <c r="L14" s="647"/>
      <c r="M14" s="648"/>
      <c r="N14" s="221"/>
    </row>
    <row r="15" spans="2:17" ht="15.6" x14ac:dyDescent="0.3">
      <c r="B15" s="523"/>
      <c r="C15" s="657"/>
      <c r="D15" s="657"/>
      <c r="E15" s="657"/>
      <c r="F15" s="657"/>
      <c r="G15" s="524"/>
      <c r="H15" s="493" t="s">
        <v>20</v>
      </c>
      <c r="I15" s="493"/>
      <c r="J15" s="493"/>
      <c r="K15" s="493" t="s">
        <v>18</v>
      </c>
      <c r="L15" s="493"/>
      <c r="M15" s="493"/>
      <c r="N15" s="10" t="s">
        <v>23</v>
      </c>
    </row>
    <row r="18" spans="2:8" ht="15.6" x14ac:dyDescent="0.3">
      <c r="B18" s="415" t="s">
        <v>71</v>
      </c>
      <c r="C18" s="415"/>
      <c r="D18" s="415"/>
      <c r="E18" s="415"/>
      <c r="F18" s="415"/>
      <c r="G18" s="415"/>
    </row>
    <row r="19" spans="2:8" ht="15.6" x14ac:dyDescent="0.3">
      <c r="B19" s="522" t="s">
        <v>72</v>
      </c>
      <c r="C19" s="522"/>
      <c r="D19" s="522"/>
      <c r="E19" s="522"/>
      <c r="F19" s="522" t="s">
        <v>73</v>
      </c>
      <c r="G19" s="522"/>
      <c r="H19" s="522"/>
    </row>
    <row r="20" spans="2:8" ht="15.6" x14ac:dyDescent="0.3">
      <c r="B20" s="546">
        <v>1</v>
      </c>
      <c r="C20" s="546"/>
      <c r="D20" s="546"/>
      <c r="E20" s="546"/>
      <c r="F20" s="654">
        <v>2</v>
      </c>
      <c r="G20" s="654"/>
      <c r="H20" s="654"/>
    </row>
    <row r="21" spans="2:8" ht="15.6" x14ac:dyDescent="0.3">
      <c r="B21" s="629" t="s">
        <v>74</v>
      </c>
      <c r="C21" s="629"/>
      <c r="D21" s="629"/>
      <c r="E21" s="629"/>
      <c r="F21" s="630">
        <f>L107</f>
        <v>14571604.729999999</v>
      </c>
      <c r="G21" s="630"/>
      <c r="H21" s="618"/>
    </row>
    <row r="22" spans="2:8" ht="15.6" x14ac:dyDescent="0.3">
      <c r="B22" s="119"/>
      <c r="C22" s="120"/>
      <c r="D22" s="120"/>
      <c r="E22" s="120"/>
      <c r="F22" s="663"/>
      <c r="G22" s="664"/>
      <c r="H22" s="665"/>
    </row>
    <row r="23" spans="2:8" ht="15.6" x14ac:dyDescent="0.3">
      <c r="B23" s="500" t="s">
        <v>75</v>
      </c>
      <c r="C23" s="500"/>
      <c r="D23" s="500"/>
      <c r="E23" s="500"/>
      <c r="F23" s="568"/>
      <c r="G23" s="568"/>
      <c r="H23" s="568"/>
    </row>
    <row r="24" spans="2:8" ht="15.6" x14ac:dyDescent="0.3">
      <c r="B24" s="501"/>
      <c r="C24" s="501"/>
      <c r="D24" s="501"/>
      <c r="E24" s="501"/>
      <c r="F24" s="504"/>
      <c r="G24" s="504"/>
      <c r="H24" s="504"/>
    </row>
    <row r="25" spans="2:8" ht="31.2" customHeight="1" x14ac:dyDescent="0.3">
      <c r="B25" s="500" t="s">
        <v>310</v>
      </c>
      <c r="C25" s="500"/>
      <c r="D25" s="500"/>
      <c r="E25" s="500"/>
      <c r="F25" s="505">
        <f>F28</f>
        <v>0</v>
      </c>
      <c r="G25" s="505"/>
      <c r="H25" s="505"/>
    </row>
    <row r="26" spans="2:8" ht="15.6" x14ac:dyDescent="0.3">
      <c r="B26" s="501" t="s">
        <v>251</v>
      </c>
      <c r="C26" s="501"/>
      <c r="D26" s="501"/>
      <c r="E26" s="501"/>
      <c r="F26" s="504"/>
      <c r="G26" s="504"/>
      <c r="H26" s="504"/>
    </row>
    <row r="27" spans="2:8" ht="31.5" customHeight="1" x14ac:dyDescent="0.3">
      <c r="B27" s="501" t="s">
        <v>252</v>
      </c>
      <c r="C27" s="501"/>
      <c r="D27" s="501"/>
      <c r="E27" s="501"/>
      <c r="F27" s="504"/>
      <c r="G27" s="504"/>
      <c r="H27" s="504"/>
    </row>
    <row r="28" spans="2:8" ht="15.6" x14ac:dyDescent="0.3">
      <c r="B28" s="501" t="s">
        <v>76</v>
      </c>
      <c r="C28" s="501"/>
      <c r="D28" s="501"/>
      <c r="E28" s="501"/>
      <c r="F28" s="409"/>
      <c r="G28" s="409"/>
      <c r="H28" s="409"/>
    </row>
    <row r="29" spans="2:8" ht="15.6" x14ac:dyDescent="0.3">
      <c r="B29" s="629" t="s">
        <v>311</v>
      </c>
      <c r="C29" s="629"/>
      <c r="D29" s="629"/>
      <c r="E29" s="629"/>
      <c r="F29" s="630">
        <f>F33</f>
        <v>14571604.729999999</v>
      </c>
      <c r="G29" s="630"/>
      <c r="H29" s="618"/>
    </row>
    <row r="30" spans="2:8" ht="15.6" x14ac:dyDescent="0.3">
      <c r="B30" s="635"/>
      <c r="C30" s="636"/>
      <c r="D30" s="636"/>
      <c r="E30" s="637"/>
      <c r="F30" s="663"/>
      <c r="G30" s="664"/>
      <c r="H30" s="665"/>
    </row>
    <row r="31" spans="2:8" ht="15.6" x14ac:dyDescent="0.3">
      <c r="B31" s="501" t="s">
        <v>253</v>
      </c>
      <c r="C31" s="501"/>
      <c r="D31" s="501"/>
      <c r="E31" s="501"/>
      <c r="F31" s="568"/>
      <c r="G31" s="568"/>
      <c r="H31" s="568"/>
    </row>
    <row r="32" spans="2:8" ht="31.5" customHeight="1" x14ac:dyDescent="0.3">
      <c r="B32" s="501" t="s">
        <v>254</v>
      </c>
      <c r="C32" s="501"/>
      <c r="D32" s="501"/>
      <c r="E32" s="501"/>
      <c r="F32" s="504"/>
      <c r="G32" s="504"/>
      <c r="H32" s="504"/>
    </row>
    <row r="33" spans="2:17" ht="15.6" x14ac:dyDescent="0.3">
      <c r="B33" s="631" t="s">
        <v>77</v>
      </c>
      <c r="C33" s="631"/>
      <c r="D33" s="631"/>
      <c r="E33" s="631"/>
      <c r="F33" s="409">
        <f>L107</f>
        <v>14571604.729999999</v>
      </c>
      <c r="G33" s="409"/>
      <c r="H33" s="409"/>
    </row>
    <row r="34" spans="2:17" ht="15.6" x14ac:dyDescent="0.3">
      <c r="B34" s="116"/>
      <c r="C34" s="117"/>
      <c r="D34" s="117"/>
      <c r="E34" s="118"/>
      <c r="F34" s="660"/>
      <c r="G34" s="661"/>
      <c r="H34" s="662"/>
    </row>
    <row r="35" spans="2:17" ht="15.6" x14ac:dyDescent="0.3">
      <c r="B35" s="500" t="s">
        <v>255</v>
      </c>
      <c r="C35" s="500"/>
      <c r="D35" s="500"/>
      <c r="E35" s="500"/>
      <c r="F35" s="504"/>
      <c r="G35" s="504"/>
      <c r="H35" s="504"/>
    </row>
    <row r="36" spans="2:17" ht="15.6" x14ac:dyDescent="0.3">
      <c r="B36" s="501"/>
      <c r="C36" s="501"/>
      <c r="D36" s="501"/>
      <c r="E36" s="501"/>
      <c r="F36" s="409"/>
      <c r="G36" s="409"/>
      <c r="H36" s="409"/>
    </row>
    <row r="37" spans="2:17" ht="15.6" x14ac:dyDescent="0.3">
      <c r="B37" s="629" t="s">
        <v>78</v>
      </c>
      <c r="C37" s="629"/>
      <c r="D37" s="629"/>
      <c r="E37" s="629"/>
      <c r="F37" s="630">
        <f>M107</f>
        <v>24678128.970000003</v>
      </c>
      <c r="G37" s="630"/>
      <c r="H37" s="618"/>
    </row>
    <row r="38" spans="2:17" ht="15.6" x14ac:dyDescent="0.3">
      <c r="B38" s="635"/>
      <c r="C38" s="636"/>
      <c r="D38" s="636"/>
      <c r="E38" s="637"/>
      <c r="F38" s="663"/>
      <c r="G38" s="664"/>
      <c r="H38" s="665"/>
    </row>
    <row r="39" spans="2:17" ht="15.6" x14ac:dyDescent="0.3">
      <c r="B39" s="631" t="s">
        <v>79</v>
      </c>
      <c r="C39" s="410"/>
      <c r="D39" s="410"/>
      <c r="E39" s="410"/>
      <c r="F39" s="632">
        <v>14926680.690000001</v>
      </c>
      <c r="G39" s="633"/>
      <c r="H39" s="634"/>
    </row>
    <row r="40" spans="2:17" ht="15.6" x14ac:dyDescent="0.3">
      <c r="B40" s="638"/>
      <c r="C40" s="639"/>
      <c r="D40" s="639"/>
      <c r="E40" s="640"/>
      <c r="F40" s="660"/>
      <c r="G40" s="661"/>
      <c r="H40" s="662"/>
    </row>
    <row r="41" spans="2:17" ht="15.6" x14ac:dyDescent="0.3">
      <c r="B41" s="641" t="s">
        <v>80</v>
      </c>
      <c r="C41" s="556"/>
      <c r="D41" s="556"/>
      <c r="E41" s="556"/>
      <c r="F41" s="642">
        <v>9751448.2800000012</v>
      </c>
      <c r="G41" s="643"/>
      <c r="H41" s="644"/>
    </row>
    <row r="42" spans="2:17" ht="15.6" x14ac:dyDescent="0.3">
      <c r="B42" s="638"/>
      <c r="C42" s="639"/>
      <c r="D42" s="639"/>
      <c r="E42" s="640"/>
      <c r="F42" s="660"/>
      <c r="G42" s="661"/>
      <c r="H42" s="662"/>
    </row>
    <row r="43" spans="2:17" ht="15.6" x14ac:dyDescent="0.3">
      <c r="B43" s="501" t="s">
        <v>81</v>
      </c>
      <c r="C43" s="501"/>
      <c r="D43" s="501"/>
      <c r="E43" s="501"/>
      <c r="F43" s="504">
        <v>0</v>
      </c>
      <c r="G43" s="504"/>
      <c r="H43" s="504"/>
    </row>
    <row r="44" spans="2:17" ht="15.6" x14ac:dyDescent="0.3">
      <c r="B44" s="645" t="s">
        <v>82</v>
      </c>
      <c r="C44" s="645"/>
      <c r="D44" s="645"/>
      <c r="E44" s="645"/>
      <c r="F44" s="618">
        <f>I107</f>
        <v>39249733.700000003</v>
      </c>
      <c r="G44" s="618"/>
      <c r="H44" s="618"/>
    </row>
    <row r="45" spans="2:17" ht="15.6" x14ac:dyDescent="0.3">
      <c r="B45" s="666"/>
      <c r="C45" s="666"/>
      <c r="D45" s="666"/>
      <c r="E45" s="666"/>
      <c r="F45" s="663"/>
      <c r="G45" s="664"/>
      <c r="H45" s="665"/>
    </row>
    <row r="47" spans="2:17" ht="15.6" x14ac:dyDescent="0.3">
      <c r="B47" s="415" t="s">
        <v>83</v>
      </c>
      <c r="C47" s="415"/>
      <c r="D47" s="415"/>
      <c r="E47" s="415"/>
      <c r="F47" s="415"/>
      <c r="G47" s="415"/>
      <c r="H47" s="415"/>
    </row>
    <row r="48" spans="2:17" ht="15.6" x14ac:dyDescent="0.3">
      <c r="B48" s="413" t="s">
        <v>84</v>
      </c>
      <c r="C48" s="413" t="s">
        <v>85</v>
      </c>
      <c r="D48" s="413" t="s">
        <v>86</v>
      </c>
      <c r="E48" s="413" t="s">
        <v>87</v>
      </c>
      <c r="F48" s="413" t="s">
        <v>88</v>
      </c>
      <c r="G48" s="413" t="s">
        <v>89</v>
      </c>
      <c r="H48" s="413" t="s">
        <v>90</v>
      </c>
      <c r="I48" s="413" t="s">
        <v>91</v>
      </c>
      <c r="J48" s="413"/>
      <c r="K48" s="413"/>
      <c r="L48" s="413"/>
      <c r="M48" s="413"/>
      <c r="N48" s="413" t="s">
        <v>6</v>
      </c>
      <c r="O48" s="413"/>
      <c r="P48" s="413" t="s">
        <v>92</v>
      </c>
      <c r="Q48" s="413" t="s">
        <v>93</v>
      </c>
    </row>
    <row r="49" spans="2:17" ht="15.6" x14ac:dyDescent="0.3">
      <c r="B49" s="413"/>
      <c r="C49" s="413"/>
      <c r="D49" s="413"/>
      <c r="E49" s="413"/>
      <c r="F49" s="413"/>
      <c r="G49" s="413"/>
      <c r="H49" s="413"/>
      <c r="I49" s="413" t="s">
        <v>45</v>
      </c>
      <c r="J49" s="413" t="s">
        <v>94</v>
      </c>
      <c r="K49" s="413"/>
      <c r="L49" s="413"/>
      <c r="M49" s="413" t="s">
        <v>723</v>
      </c>
      <c r="N49" s="413" t="s">
        <v>96</v>
      </c>
      <c r="O49" s="413" t="s">
        <v>97</v>
      </c>
      <c r="P49" s="413"/>
      <c r="Q49" s="413"/>
    </row>
    <row r="50" spans="2:17" ht="93.6" x14ac:dyDescent="0.3">
      <c r="B50" s="413"/>
      <c r="C50" s="413"/>
      <c r="D50" s="413"/>
      <c r="E50" s="413"/>
      <c r="F50" s="413"/>
      <c r="G50" s="413"/>
      <c r="H50" s="413"/>
      <c r="I50" s="413"/>
      <c r="J50" s="3" t="s">
        <v>98</v>
      </c>
      <c r="K50" s="3" t="s">
        <v>99</v>
      </c>
      <c r="L50" s="3" t="s">
        <v>100</v>
      </c>
      <c r="M50" s="413"/>
      <c r="N50" s="413"/>
      <c r="O50" s="413"/>
      <c r="P50" s="413"/>
      <c r="Q50" s="413"/>
    </row>
    <row r="51" spans="2:17" ht="15.6" x14ac:dyDescent="0.3">
      <c r="B51" s="4">
        <v>1</v>
      </c>
      <c r="C51" s="4">
        <v>2</v>
      </c>
      <c r="D51" s="4">
        <v>3</v>
      </c>
      <c r="E51" s="4">
        <v>4</v>
      </c>
      <c r="F51" s="4">
        <v>5</v>
      </c>
      <c r="G51" s="4">
        <v>6</v>
      </c>
      <c r="H51" s="4">
        <v>7</v>
      </c>
      <c r="I51" s="114">
        <v>8</v>
      </c>
      <c r="J51" s="114">
        <v>9</v>
      </c>
      <c r="K51" s="114">
        <v>10</v>
      </c>
      <c r="L51" s="114">
        <v>11</v>
      </c>
      <c r="M51" s="114">
        <v>12</v>
      </c>
      <c r="N51" s="4">
        <v>13</v>
      </c>
      <c r="O51" s="4">
        <v>14</v>
      </c>
      <c r="P51" s="4">
        <v>15</v>
      </c>
      <c r="Q51" s="4">
        <v>16</v>
      </c>
    </row>
    <row r="52" spans="2:17" ht="15.6" customHeight="1" x14ac:dyDescent="0.3">
      <c r="B52" s="585" t="s">
        <v>380</v>
      </c>
      <c r="C52" s="586" t="s">
        <v>101</v>
      </c>
      <c r="D52" s="440" t="s">
        <v>381</v>
      </c>
      <c r="E52" s="440" t="s">
        <v>382</v>
      </c>
      <c r="F52" s="586" t="s">
        <v>259</v>
      </c>
      <c r="G52" s="440" t="s">
        <v>260</v>
      </c>
      <c r="H52" s="613" t="s">
        <v>102</v>
      </c>
      <c r="I52" s="307">
        <f>I69+I75+I79+I89+I99</f>
        <v>39249733.700000003</v>
      </c>
      <c r="J52" s="307">
        <f>J69+J75+J79+J89+J99</f>
        <v>0</v>
      </c>
      <c r="K52" s="307">
        <f>K69+K75+K79+K89+K99</f>
        <v>0</v>
      </c>
      <c r="L52" s="307">
        <f>L69+L75+L79+L89+L99</f>
        <v>14571604.729999999</v>
      </c>
      <c r="M52" s="307">
        <f>M69+M75+M79+M89+M99</f>
        <v>24678128.970000003</v>
      </c>
      <c r="N52" s="427" t="s">
        <v>383</v>
      </c>
      <c r="O52" s="11">
        <f>O69+O75+O79+O89+O99</f>
        <v>8158</v>
      </c>
      <c r="P52" s="651"/>
      <c r="Q52" s="473"/>
    </row>
    <row r="53" spans="2:17" ht="15.6" customHeight="1" x14ac:dyDescent="0.3">
      <c r="B53" s="585"/>
      <c r="C53" s="586"/>
      <c r="D53" s="440"/>
      <c r="E53" s="440"/>
      <c r="F53" s="586"/>
      <c r="G53" s="440"/>
      <c r="H53" s="613"/>
      <c r="I53" s="308"/>
      <c r="J53" s="132"/>
      <c r="K53" s="132"/>
      <c r="L53" s="308"/>
      <c r="M53" s="308"/>
      <c r="N53" s="427"/>
      <c r="O53" s="221"/>
      <c r="P53" s="651"/>
      <c r="Q53" s="473"/>
    </row>
    <row r="54" spans="2:17" ht="15.6" x14ac:dyDescent="0.3">
      <c r="B54" s="585"/>
      <c r="C54" s="586"/>
      <c r="D54" s="440"/>
      <c r="E54" s="440"/>
      <c r="F54" s="586"/>
      <c r="G54" s="440"/>
      <c r="H54" s="613"/>
      <c r="I54" s="171"/>
      <c r="J54" s="309"/>
      <c r="K54" s="309"/>
      <c r="L54" s="309"/>
      <c r="M54" s="309"/>
      <c r="N54" s="606"/>
      <c r="O54" s="10" t="s">
        <v>23</v>
      </c>
      <c r="P54" s="651"/>
      <c r="Q54" s="473"/>
    </row>
    <row r="55" spans="2:17" ht="15.6" x14ac:dyDescent="0.3">
      <c r="B55" s="585"/>
      <c r="C55" s="586"/>
      <c r="D55" s="440"/>
      <c r="E55" s="440"/>
      <c r="F55" s="586"/>
      <c r="G55" s="440"/>
      <c r="H55" s="586"/>
      <c r="I55" s="140"/>
      <c r="J55" s="132"/>
      <c r="K55" s="132"/>
      <c r="L55" s="132"/>
      <c r="M55" s="132"/>
      <c r="N55" s="435" t="s">
        <v>384</v>
      </c>
      <c r="O55" s="11">
        <f>O70+O76+O81+O91+O101</f>
        <v>3554</v>
      </c>
      <c r="P55" s="480"/>
      <c r="Q55" s="474"/>
    </row>
    <row r="56" spans="2:17" ht="15.6" x14ac:dyDescent="0.3">
      <c r="B56" s="585"/>
      <c r="C56" s="586"/>
      <c r="D56" s="440"/>
      <c r="E56" s="440"/>
      <c r="F56" s="586"/>
      <c r="G56" s="440"/>
      <c r="H56" s="613"/>
      <c r="I56" s="140"/>
      <c r="J56" s="132"/>
      <c r="K56" s="132"/>
      <c r="L56" s="132"/>
      <c r="M56" s="132"/>
      <c r="N56" s="652"/>
      <c r="O56" s="221"/>
      <c r="P56" s="651"/>
      <c r="Q56" s="473"/>
    </row>
    <row r="57" spans="2:17" ht="15.6" x14ac:dyDescent="0.3">
      <c r="B57" s="585"/>
      <c r="C57" s="586"/>
      <c r="D57" s="440"/>
      <c r="E57" s="440"/>
      <c r="F57" s="586"/>
      <c r="G57" s="440"/>
      <c r="H57" s="613"/>
      <c r="I57" s="140"/>
      <c r="J57" s="132"/>
      <c r="K57" s="132"/>
      <c r="L57" s="132"/>
      <c r="M57" s="132"/>
      <c r="N57" s="652"/>
      <c r="O57" s="10" t="s">
        <v>23</v>
      </c>
      <c r="P57" s="651"/>
      <c r="Q57" s="473"/>
    </row>
    <row r="58" spans="2:17" ht="15.6" x14ac:dyDescent="0.3">
      <c r="B58" s="585"/>
      <c r="C58" s="586"/>
      <c r="D58" s="440"/>
      <c r="E58" s="440"/>
      <c r="F58" s="586"/>
      <c r="G58" s="440"/>
      <c r="H58" s="613"/>
      <c r="I58" s="140"/>
      <c r="J58" s="132"/>
      <c r="K58" s="132"/>
      <c r="L58" s="132"/>
      <c r="M58" s="132"/>
      <c r="N58" s="400" t="s">
        <v>385</v>
      </c>
      <c r="O58" s="277">
        <f>SUM(O71,O77,O83,O93,O103)</f>
        <v>53.16</v>
      </c>
      <c r="P58" s="651"/>
      <c r="Q58" s="473"/>
    </row>
    <row r="59" spans="2:17" ht="15.6" x14ac:dyDescent="0.3">
      <c r="B59" s="585"/>
      <c r="C59" s="586"/>
      <c r="D59" s="440"/>
      <c r="E59" s="440"/>
      <c r="F59" s="586"/>
      <c r="G59" s="440"/>
      <c r="H59" s="613"/>
      <c r="I59" s="140"/>
      <c r="J59" s="132"/>
      <c r="K59" s="132"/>
      <c r="L59" s="132"/>
      <c r="M59" s="132"/>
      <c r="N59" s="401"/>
      <c r="O59" s="275"/>
      <c r="P59" s="651"/>
      <c r="Q59" s="473"/>
    </row>
    <row r="60" spans="2:17" ht="15.6" x14ac:dyDescent="0.3">
      <c r="B60" s="585"/>
      <c r="C60" s="586"/>
      <c r="D60" s="440"/>
      <c r="E60" s="440"/>
      <c r="F60" s="586"/>
      <c r="G60" s="440"/>
      <c r="H60" s="613"/>
      <c r="I60" s="140"/>
      <c r="J60" s="132"/>
      <c r="K60" s="132"/>
      <c r="L60" s="132"/>
      <c r="M60" s="132"/>
      <c r="N60" s="401"/>
      <c r="O60" s="10" t="s">
        <v>23</v>
      </c>
      <c r="P60" s="651"/>
      <c r="Q60" s="473"/>
    </row>
    <row r="61" spans="2:17" ht="15.6" x14ac:dyDescent="0.3">
      <c r="B61" s="585"/>
      <c r="C61" s="586"/>
      <c r="D61" s="440"/>
      <c r="E61" s="440"/>
      <c r="F61" s="586"/>
      <c r="G61" s="440"/>
      <c r="H61" s="613"/>
      <c r="I61" s="140"/>
      <c r="J61" s="132"/>
      <c r="K61" s="132"/>
      <c r="L61" s="132"/>
      <c r="M61" s="132"/>
      <c r="N61" s="427" t="s">
        <v>386</v>
      </c>
      <c r="O61" s="278">
        <f>O72+O78+O85+O95+O105</f>
        <v>87.47999999999999</v>
      </c>
      <c r="P61" s="651"/>
      <c r="Q61" s="473"/>
    </row>
    <row r="62" spans="2:17" ht="15.6" x14ac:dyDescent="0.3">
      <c r="B62" s="585"/>
      <c r="C62" s="586"/>
      <c r="D62" s="440"/>
      <c r="E62" s="440"/>
      <c r="F62" s="586"/>
      <c r="G62" s="440"/>
      <c r="H62" s="613"/>
      <c r="I62" s="140"/>
      <c r="J62" s="132"/>
      <c r="K62" s="132"/>
      <c r="L62" s="132"/>
      <c r="M62" s="132"/>
      <c r="N62" s="420"/>
      <c r="O62" s="276"/>
      <c r="P62" s="651"/>
      <c r="Q62" s="473"/>
    </row>
    <row r="63" spans="2:17" ht="15.6" x14ac:dyDescent="0.3">
      <c r="B63" s="585"/>
      <c r="C63" s="586"/>
      <c r="D63" s="440"/>
      <c r="E63" s="440"/>
      <c r="F63" s="586"/>
      <c r="G63" s="440"/>
      <c r="H63" s="613"/>
      <c r="I63" s="140"/>
      <c r="J63" s="132"/>
      <c r="K63" s="132"/>
      <c r="L63" s="132"/>
      <c r="M63" s="132"/>
      <c r="N63" s="420"/>
      <c r="O63" s="10" t="s">
        <v>23</v>
      </c>
      <c r="P63" s="651"/>
      <c r="Q63" s="473"/>
    </row>
    <row r="64" spans="2:17" ht="15.6" x14ac:dyDescent="0.3">
      <c r="B64" s="585"/>
      <c r="C64" s="586"/>
      <c r="D64" s="440"/>
      <c r="E64" s="440"/>
      <c r="F64" s="586"/>
      <c r="G64" s="440"/>
      <c r="H64" s="613"/>
      <c r="I64" s="140"/>
      <c r="J64" s="132"/>
      <c r="K64" s="132"/>
      <c r="L64" s="132"/>
      <c r="M64" s="132"/>
      <c r="N64" s="652" t="s">
        <v>387</v>
      </c>
      <c r="O64" s="11">
        <f>O73+O87+O97</f>
        <v>4917</v>
      </c>
      <c r="P64" s="651"/>
      <c r="Q64" s="473"/>
    </row>
    <row r="65" spans="2:20" ht="15.6" x14ac:dyDescent="0.3">
      <c r="B65" s="585"/>
      <c r="C65" s="586"/>
      <c r="D65" s="440"/>
      <c r="E65" s="440"/>
      <c r="F65" s="586"/>
      <c r="G65" s="440"/>
      <c r="H65" s="613"/>
      <c r="I65" s="140"/>
      <c r="J65" s="132"/>
      <c r="K65" s="132"/>
      <c r="L65" s="132"/>
      <c r="M65" s="132"/>
      <c r="N65" s="652"/>
      <c r="O65" s="221"/>
      <c r="P65" s="651"/>
      <c r="Q65" s="473"/>
    </row>
    <row r="66" spans="2:20" ht="22.5" customHeight="1" x14ac:dyDescent="0.3">
      <c r="B66" s="585"/>
      <c r="C66" s="586"/>
      <c r="D66" s="440"/>
      <c r="E66" s="440"/>
      <c r="F66" s="586"/>
      <c r="G66" s="440"/>
      <c r="H66" s="613"/>
      <c r="I66" s="140"/>
      <c r="J66" s="132"/>
      <c r="K66" s="132"/>
      <c r="L66" s="132"/>
      <c r="M66" s="132"/>
      <c r="N66" s="652"/>
      <c r="O66" s="10" t="s">
        <v>23</v>
      </c>
      <c r="P66" s="651"/>
      <c r="Q66" s="473"/>
    </row>
    <row r="67" spans="2:20" ht="15.6" x14ac:dyDescent="0.3">
      <c r="B67" s="585"/>
      <c r="C67" s="586"/>
      <c r="D67" s="440"/>
      <c r="E67" s="440"/>
      <c r="F67" s="586"/>
      <c r="G67" s="440"/>
      <c r="H67" s="613"/>
      <c r="I67" s="140"/>
      <c r="J67" s="132"/>
      <c r="K67" s="132"/>
      <c r="L67" s="132"/>
      <c r="M67" s="132"/>
      <c r="N67" s="650" t="s">
        <v>388</v>
      </c>
      <c r="O67" s="179">
        <f>O74</f>
        <v>2670</v>
      </c>
      <c r="P67" s="651"/>
      <c r="Q67" s="473"/>
    </row>
    <row r="68" spans="2:20" ht="15.6" x14ac:dyDescent="0.3">
      <c r="B68" s="585"/>
      <c r="C68" s="586"/>
      <c r="D68" s="440"/>
      <c r="E68" s="440"/>
      <c r="F68" s="586"/>
      <c r="G68" s="440"/>
      <c r="H68" s="613"/>
      <c r="I68" s="305"/>
      <c r="J68" s="150"/>
      <c r="K68" s="150"/>
      <c r="L68" s="150"/>
      <c r="M68" s="150"/>
      <c r="N68" s="650"/>
      <c r="O68" s="10" t="s">
        <v>23</v>
      </c>
      <c r="P68" s="651"/>
      <c r="Q68" s="473"/>
    </row>
    <row r="69" spans="2:20" ht="50.25" customHeight="1" outlineLevel="1" x14ac:dyDescent="0.3">
      <c r="B69" s="400" t="s">
        <v>389</v>
      </c>
      <c r="C69" s="580"/>
      <c r="D69" s="400" t="s">
        <v>390</v>
      </c>
      <c r="E69" s="400" t="s">
        <v>270</v>
      </c>
      <c r="F69" s="580"/>
      <c r="G69" s="400" t="s">
        <v>260</v>
      </c>
      <c r="H69" s="580"/>
      <c r="I69" s="112">
        <v>8084493.2000000002</v>
      </c>
      <c r="J69" s="106">
        <v>0</v>
      </c>
      <c r="K69" s="103">
        <v>0</v>
      </c>
      <c r="L69" s="103">
        <v>3742246.55</v>
      </c>
      <c r="M69" s="103">
        <v>4342246.6500000004</v>
      </c>
      <c r="N69" s="23" t="s">
        <v>383</v>
      </c>
      <c r="O69" s="41">
        <v>7184</v>
      </c>
      <c r="P69" s="473" t="s">
        <v>499</v>
      </c>
      <c r="Q69" s="473" t="s">
        <v>391</v>
      </c>
      <c r="T69" s="21"/>
    </row>
    <row r="70" spans="2:20" ht="48.75" customHeight="1" outlineLevel="1" x14ac:dyDescent="0.3">
      <c r="B70" s="401"/>
      <c r="C70" s="569"/>
      <c r="D70" s="401"/>
      <c r="E70" s="401"/>
      <c r="F70" s="569"/>
      <c r="G70" s="401"/>
      <c r="H70" s="569"/>
      <c r="I70" s="112"/>
      <c r="J70" s="106"/>
      <c r="K70" s="103"/>
      <c r="L70" s="103"/>
      <c r="M70" s="103"/>
      <c r="N70" s="23" t="s">
        <v>384</v>
      </c>
      <c r="O70" s="43">
        <v>633</v>
      </c>
      <c r="P70" s="474"/>
      <c r="Q70" s="474"/>
    </row>
    <row r="71" spans="2:20" ht="48.75" customHeight="1" outlineLevel="1" x14ac:dyDescent="0.3">
      <c r="B71" s="401"/>
      <c r="C71" s="569"/>
      <c r="D71" s="401"/>
      <c r="E71" s="401"/>
      <c r="F71" s="569"/>
      <c r="G71" s="401"/>
      <c r="H71" s="569"/>
      <c r="I71" s="110"/>
      <c r="J71" s="106"/>
      <c r="K71" s="103"/>
      <c r="L71" s="103"/>
      <c r="M71" s="103"/>
      <c r="N71" s="23" t="s">
        <v>392</v>
      </c>
      <c r="O71" s="30">
        <v>10.84</v>
      </c>
      <c r="P71" s="474"/>
      <c r="Q71" s="474"/>
    </row>
    <row r="72" spans="2:20" ht="46.8" outlineLevel="1" x14ac:dyDescent="0.3">
      <c r="B72" s="401"/>
      <c r="C72" s="569"/>
      <c r="D72" s="401"/>
      <c r="E72" s="401"/>
      <c r="F72" s="569"/>
      <c r="G72" s="401"/>
      <c r="H72" s="569"/>
      <c r="I72" s="110"/>
      <c r="J72" s="106"/>
      <c r="K72" s="103"/>
      <c r="L72" s="103"/>
      <c r="M72" s="103"/>
      <c r="N72" s="23" t="s">
        <v>386</v>
      </c>
      <c r="O72" s="180">
        <v>10.89</v>
      </c>
      <c r="P72" s="474"/>
      <c r="Q72" s="474"/>
    </row>
    <row r="73" spans="2:20" ht="46.8" outlineLevel="1" x14ac:dyDescent="0.3">
      <c r="B73" s="401"/>
      <c r="C73" s="569"/>
      <c r="D73" s="401"/>
      <c r="E73" s="401"/>
      <c r="F73" s="569"/>
      <c r="G73" s="401"/>
      <c r="H73" s="569"/>
      <c r="I73" s="110"/>
      <c r="J73" s="106"/>
      <c r="K73" s="103"/>
      <c r="L73" s="103"/>
      <c r="M73" s="103"/>
      <c r="N73" s="23" t="s">
        <v>393</v>
      </c>
      <c r="O73" s="41">
        <v>744</v>
      </c>
      <c r="P73" s="474"/>
      <c r="Q73" s="474"/>
    </row>
    <row r="74" spans="2:20" ht="31.2" outlineLevel="1" x14ac:dyDescent="0.3">
      <c r="B74" s="402"/>
      <c r="C74" s="570"/>
      <c r="D74" s="402"/>
      <c r="E74" s="402"/>
      <c r="F74" s="570"/>
      <c r="G74" s="402"/>
      <c r="H74" s="570"/>
      <c r="I74" s="113"/>
      <c r="J74" s="107"/>
      <c r="K74" s="104"/>
      <c r="L74" s="104"/>
      <c r="M74" s="104"/>
      <c r="N74" s="23" t="s">
        <v>394</v>
      </c>
      <c r="O74" s="38">
        <v>2670</v>
      </c>
      <c r="P74" s="475"/>
      <c r="Q74" s="475"/>
    </row>
    <row r="75" spans="2:20" ht="50.25" customHeight="1" outlineLevel="1" x14ac:dyDescent="0.3">
      <c r="B75" s="400" t="s">
        <v>395</v>
      </c>
      <c r="C75" s="580"/>
      <c r="D75" s="400" t="s">
        <v>396</v>
      </c>
      <c r="E75" s="400" t="s">
        <v>279</v>
      </c>
      <c r="F75" s="580"/>
      <c r="G75" s="400" t="s">
        <v>260</v>
      </c>
      <c r="H75" s="580"/>
      <c r="I75" s="111">
        <f>SUM(J75:M75)</f>
        <v>3093195.03</v>
      </c>
      <c r="J75" s="81">
        <v>0</v>
      </c>
      <c r="K75" s="64">
        <v>0</v>
      </c>
      <c r="L75" s="64">
        <v>1017968.86</v>
      </c>
      <c r="M75" s="64">
        <v>2075226.17</v>
      </c>
      <c r="N75" s="23" t="s">
        <v>383</v>
      </c>
      <c r="O75" s="30">
        <v>260</v>
      </c>
      <c r="P75" s="473" t="s">
        <v>332</v>
      </c>
      <c r="Q75" s="473" t="s">
        <v>275</v>
      </c>
    </row>
    <row r="76" spans="2:20" ht="48.75" customHeight="1" outlineLevel="1" x14ac:dyDescent="0.3">
      <c r="B76" s="401"/>
      <c r="C76" s="569"/>
      <c r="D76" s="401"/>
      <c r="E76" s="401"/>
      <c r="F76" s="569"/>
      <c r="G76" s="401"/>
      <c r="H76" s="569"/>
      <c r="I76" s="112"/>
      <c r="J76" s="106"/>
      <c r="K76" s="103"/>
      <c r="L76" s="103"/>
      <c r="M76" s="103"/>
      <c r="N76" s="23" t="s">
        <v>384</v>
      </c>
      <c r="O76" s="30">
        <v>298</v>
      </c>
      <c r="P76" s="474"/>
      <c r="Q76" s="474"/>
    </row>
    <row r="77" spans="2:20" ht="48.75" customHeight="1" outlineLevel="1" x14ac:dyDescent="0.3">
      <c r="B77" s="401"/>
      <c r="C77" s="569"/>
      <c r="D77" s="401"/>
      <c r="E77" s="401"/>
      <c r="F77" s="569"/>
      <c r="G77" s="401"/>
      <c r="H77" s="569"/>
      <c r="I77" s="112"/>
      <c r="J77" s="106"/>
      <c r="K77" s="103"/>
      <c r="L77" s="103"/>
      <c r="M77" s="103"/>
      <c r="N77" s="23" t="s">
        <v>392</v>
      </c>
      <c r="O77" s="99">
        <v>8</v>
      </c>
      <c r="P77" s="474"/>
      <c r="Q77" s="474"/>
    </row>
    <row r="78" spans="2:20" ht="48.75" customHeight="1" outlineLevel="1" x14ac:dyDescent="0.3">
      <c r="B78" s="401"/>
      <c r="C78" s="569"/>
      <c r="D78" s="401"/>
      <c r="E78" s="401"/>
      <c r="F78" s="569"/>
      <c r="G78" s="401"/>
      <c r="H78" s="569"/>
      <c r="I78" s="112"/>
      <c r="J78" s="106"/>
      <c r="K78" s="103"/>
      <c r="L78" s="103"/>
      <c r="M78" s="103"/>
      <c r="N78" s="23" t="s">
        <v>386</v>
      </c>
      <c r="O78" s="43">
        <v>9.56</v>
      </c>
      <c r="P78" s="474"/>
      <c r="Q78" s="474"/>
    </row>
    <row r="79" spans="2:20" ht="15.75" customHeight="1" outlineLevel="1" x14ac:dyDescent="0.3">
      <c r="B79" s="400" t="s">
        <v>397</v>
      </c>
      <c r="C79" s="580"/>
      <c r="D79" s="400" t="s">
        <v>398</v>
      </c>
      <c r="E79" s="400" t="s">
        <v>353</v>
      </c>
      <c r="F79" s="580"/>
      <c r="G79" s="400" t="s">
        <v>260</v>
      </c>
      <c r="H79" s="580"/>
      <c r="I79" s="282">
        <f>SUM(J79:M79)</f>
        <v>17068874.91</v>
      </c>
      <c r="J79" s="81">
        <v>0</v>
      </c>
      <c r="K79" s="64">
        <v>0</v>
      </c>
      <c r="L79" s="64">
        <v>6079249.9900000002</v>
      </c>
      <c r="M79" s="64">
        <v>10989624.92</v>
      </c>
      <c r="N79" s="400" t="s">
        <v>383</v>
      </c>
      <c r="O79" s="24">
        <v>431</v>
      </c>
      <c r="P79" s="473" t="s">
        <v>715</v>
      </c>
      <c r="Q79" s="473" t="s">
        <v>761</v>
      </c>
    </row>
    <row r="80" spans="2:20" ht="34.5" customHeight="1" outlineLevel="1" x14ac:dyDescent="0.3">
      <c r="B80" s="401"/>
      <c r="C80" s="569"/>
      <c r="D80" s="401"/>
      <c r="E80" s="401"/>
      <c r="F80" s="569"/>
      <c r="G80" s="401"/>
      <c r="H80" s="569"/>
      <c r="I80" s="279"/>
      <c r="J80" s="103"/>
      <c r="K80" s="103"/>
      <c r="L80" s="220"/>
      <c r="M80" s="220"/>
      <c r="N80" s="402"/>
      <c r="O80" s="280"/>
      <c r="P80" s="474"/>
      <c r="Q80" s="474"/>
    </row>
    <row r="81" spans="2:17" ht="15.75" customHeight="1" outlineLevel="1" x14ac:dyDescent="0.3">
      <c r="B81" s="401"/>
      <c r="C81" s="569"/>
      <c r="D81" s="401"/>
      <c r="E81" s="401"/>
      <c r="F81" s="569"/>
      <c r="G81" s="401"/>
      <c r="H81" s="569"/>
      <c r="I81" s="112"/>
      <c r="J81" s="106"/>
      <c r="K81" s="103"/>
      <c r="L81" s="103"/>
      <c r="M81" s="103"/>
      <c r="N81" s="400" t="s">
        <v>384</v>
      </c>
      <c r="O81" s="37">
        <v>1490</v>
      </c>
      <c r="P81" s="474"/>
      <c r="Q81" s="207"/>
    </row>
    <row r="82" spans="2:17" ht="36.75" customHeight="1" outlineLevel="1" x14ac:dyDescent="0.3">
      <c r="B82" s="401"/>
      <c r="C82" s="569"/>
      <c r="D82" s="401"/>
      <c r="E82" s="401"/>
      <c r="F82" s="569"/>
      <c r="G82" s="401"/>
      <c r="H82" s="569"/>
      <c r="I82" s="112"/>
      <c r="J82" s="106"/>
      <c r="K82" s="103"/>
      <c r="L82" s="103"/>
      <c r="M82" s="103"/>
      <c r="N82" s="402"/>
      <c r="O82" s="280"/>
      <c r="P82" s="474"/>
      <c r="Q82" s="207"/>
    </row>
    <row r="83" spans="2:17" ht="15.6" outlineLevel="1" x14ac:dyDescent="0.3">
      <c r="B83" s="401"/>
      <c r="C83" s="569"/>
      <c r="D83" s="401"/>
      <c r="E83" s="401"/>
      <c r="F83" s="569"/>
      <c r="G83" s="401"/>
      <c r="H83" s="569"/>
      <c r="I83" s="112"/>
      <c r="J83" s="106"/>
      <c r="K83" s="103"/>
      <c r="L83" s="103"/>
      <c r="M83" s="103"/>
      <c r="N83" s="400" t="s">
        <v>392</v>
      </c>
      <c r="O83" s="24">
        <v>25.52</v>
      </c>
      <c r="P83" s="474"/>
      <c r="Q83" s="80"/>
    </row>
    <row r="84" spans="2:17" ht="36" customHeight="1" outlineLevel="1" x14ac:dyDescent="0.3">
      <c r="B84" s="401"/>
      <c r="C84" s="569"/>
      <c r="D84" s="401"/>
      <c r="E84" s="401"/>
      <c r="F84" s="569"/>
      <c r="G84" s="401"/>
      <c r="H84" s="569"/>
      <c r="I84" s="112"/>
      <c r="J84" s="106"/>
      <c r="K84" s="103"/>
      <c r="L84" s="103"/>
      <c r="M84" s="103"/>
      <c r="N84" s="402"/>
      <c r="O84" s="220"/>
      <c r="P84" s="474"/>
      <c r="Q84" s="80"/>
    </row>
    <row r="85" spans="2:17" ht="15.6" outlineLevel="1" x14ac:dyDescent="0.3">
      <c r="B85" s="401"/>
      <c r="C85" s="569"/>
      <c r="D85" s="401"/>
      <c r="E85" s="401"/>
      <c r="F85" s="569"/>
      <c r="G85" s="401"/>
      <c r="H85" s="569"/>
      <c r="I85" s="112"/>
      <c r="J85" s="106"/>
      <c r="K85" s="103"/>
      <c r="L85" s="103"/>
      <c r="M85" s="103"/>
      <c r="N85" s="400" t="s">
        <v>386</v>
      </c>
      <c r="O85" s="24">
        <v>44.12</v>
      </c>
      <c r="P85" s="474"/>
      <c r="Q85" s="80"/>
    </row>
    <row r="86" spans="2:17" ht="36" customHeight="1" outlineLevel="1" x14ac:dyDescent="0.3">
      <c r="B86" s="401"/>
      <c r="C86" s="569"/>
      <c r="D86" s="401"/>
      <c r="E86" s="401"/>
      <c r="F86" s="569"/>
      <c r="G86" s="401"/>
      <c r="H86" s="569"/>
      <c r="I86" s="112"/>
      <c r="J86" s="106"/>
      <c r="K86" s="103"/>
      <c r="L86" s="103"/>
      <c r="M86" s="103"/>
      <c r="N86" s="402"/>
      <c r="O86" s="220"/>
      <c r="P86" s="474"/>
      <c r="Q86" s="80"/>
    </row>
    <row r="87" spans="2:17" ht="15.6" outlineLevel="1" x14ac:dyDescent="0.3">
      <c r="B87" s="401"/>
      <c r="C87" s="569"/>
      <c r="D87" s="401"/>
      <c r="E87" s="401"/>
      <c r="F87" s="569"/>
      <c r="G87" s="401"/>
      <c r="H87" s="569"/>
      <c r="I87" s="112"/>
      <c r="J87" s="106"/>
      <c r="K87" s="103"/>
      <c r="L87" s="103"/>
      <c r="M87" s="103"/>
      <c r="N87" s="400" t="s">
        <v>393</v>
      </c>
      <c r="O87" s="37">
        <v>3331</v>
      </c>
      <c r="P87" s="474"/>
      <c r="Q87" s="80"/>
    </row>
    <row r="88" spans="2:17" ht="34.5" customHeight="1" outlineLevel="1" x14ac:dyDescent="0.3">
      <c r="B88" s="402"/>
      <c r="C88" s="105"/>
      <c r="D88" s="402"/>
      <c r="E88" s="402"/>
      <c r="F88" s="105"/>
      <c r="G88" s="402"/>
      <c r="H88" s="105"/>
      <c r="I88" s="112"/>
      <c r="J88" s="106"/>
      <c r="K88" s="103"/>
      <c r="L88" s="103"/>
      <c r="M88" s="103"/>
      <c r="N88" s="402"/>
      <c r="O88" s="281"/>
      <c r="P88" s="151"/>
      <c r="Q88" s="80"/>
    </row>
    <row r="89" spans="2:17" ht="15.6" outlineLevel="1" x14ac:dyDescent="0.3">
      <c r="B89" s="400" t="s">
        <v>399</v>
      </c>
      <c r="C89" s="580"/>
      <c r="D89" s="400" t="s">
        <v>400</v>
      </c>
      <c r="E89" s="400" t="s">
        <v>290</v>
      </c>
      <c r="F89" s="580"/>
      <c r="G89" s="400" t="s">
        <v>260</v>
      </c>
      <c r="H89" s="580"/>
      <c r="I89" s="168">
        <f>SUM(J89:M89)</f>
        <v>8451136.0700000003</v>
      </c>
      <c r="J89" s="169">
        <v>0</v>
      </c>
      <c r="K89" s="131">
        <v>0</v>
      </c>
      <c r="L89" s="131">
        <v>2774913.96</v>
      </c>
      <c r="M89" s="131">
        <v>5676222.1100000003</v>
      </c>
      <c r="N89" s="427" t="s">
        <v>383</v>
      </c>
      <c r="O89" s="24">
        <f>133</f>
        <v>133</v>
      </c>
      <c r="P89" s="476" t="s">
        <v>332</v>
      </c>
      <c r="Q89" s="473" t="s">
        <v>517</v>
      </c>
    </row>
    <row r="90" spans="2:17" ht="36" customHeight="1" outlineLevel="1" x14ac:dyDescent="0.3">
      <c r="B90" s="401"/>
      <c r="C90" s="569"/>
      <c r="D90" s="401"/>
      <c r="E90" s="401"/>
      <c r="F90" s="569"/>
      <c r="G90" s="401"/>
      <c r="H90" s="569"/>
      <c r="I90" s="222"/>
      <c r="J90" s="192"/>
      <c r="K90" s="166"/>
      <c r="L90" s="220"/>
      <c r="M90" s="220"/>
      <c r="N90" s="456"/>
      <c r="O90" s="193"/>
      <c r="P90" s="477"/>
      <c r="Q90" s="474"/>
    </row>
    <row r="91" spans="2:17" ht="15.6" outlineLevel="1" x14ac:dyDescent="0.3">
      <c r="B91" s="401"/>
      <c r="C91" s="569"/>
      <c r="D91" s="401"/>
      <c r="E91" s="401"/>
      <c r="F91" s="569"/>
      <c r="G91" s="401"/>
      <c r="H91" s="569"/>
      <c r="I91" s="142"/>
      <c r="J91" s="106"/>
      <c r="K91" s="103"/>
      <c r="L91" s="143"/>
      <c r="M91" s="143"/>
      <c r="N91" s="427" t="s">
        <v>384</v>
      </c>
      <c r="O91" s="37">
        <f>460+133+194+133</f>
        <v>920</v>
      </c>
      <c r="P91" s="477"/>
      <c r="Q91" s="474"/>
    </row>
    <row r="92" spans="2:17" ht="37.5" customHeight="1" outlineLevel="1" x14ac:dyDescent="0.3">
      <c r="B92" s="401"/>
      <c r="C92" s="569"/>
      <c r="D92" s="401"/>
      <c r="E92" s="401"/>
      <c r="F92" s="569"/>
      <c r="G92" s="401"/>
      <c r="H92" s="569"/>
      <c r="I92" s="142"/>
      <c r="J92" s="106"/>
      <c r="K92" s="103"/>
      <c r="L92" s="143"/>
      <c r="M92" s="143"/>
      <c r="N92" s="456"/>
      <c r="O92" s="221"/>
      <c r="P92" s="477"/>
      <c r="Q92" s="474"/>
    </row>
    <row r="93" spans="2:17" ht="15.6" outlineLevel="1" x14ac:dyDescent="0.3">
      <c r="B93" s="401"/>
      <c r="C93" s="569"/>
      <c r="D93" s="401"/>
      <c r="E93" s="401"/>
      <c r="F93" s="569"/>
      <c r="G93" s="401"/>
      <c r="H93" s="569"/>
      <c r="I93" s="112"/>
      <c r="J93" s="106"/>
      <c r="K93" s="103"/>
      <c r="L93" s="103"/>
      <c r="M93" s="103"/>
      <c r="N93" s="427" t="s">
        <v>392</v>
      </c>
      <c r="O93" s="24">
        <v>5</v>
      </c>
      <c r="P93" s="477"/>
      <c r="Q93" s="474"/>
    </row>
    <row r="94" spans="2:17" ht="36.75" customHeight="1" outlineLevel="1" x14ac:dyDescent="0.3">
      <c r="B94" s="401"/>
      <c r="C94" s="569"/>
      <c r="D94" s="401"/>
      <c r="E94" s="401"/>
      <c r="F94" s="569"/>
      <c r="G94" s="401"/>
      <c r="H94" s="569"/>
      <c r="I94" s="112"/>
      <c r="J94" s="106"/>
      <c r="K94" s="103"/>
      <c r="L94" s="103"/>
      <c r="M94" s="103"/>
      <c r="N94" s="456"/>
      <c r="O94" s="193"/>
      <c r="P94" s="477"/>
      <c r="Q94" s="474"/>
    </row>
    <row r="95" spans="2:17" ht="15.6" outlineLevel="1" x14ac:dyDescent="0.3">
      <c r="B95" s="401"/>
      <c r="C95" s="569"/>
      <c r="D95" s="401"/>
      <c r="E95" s="401"/>
      <c r="F95" s="569"/>
      <c r="G95" s="401"/>
      <c r="H95" s="569"/>
      <c r="I95" s="112"/>
      <c r="J95" s="106"/>
      <c r="K95" s="103"/>
      <c r="L95" s="103"/>
      <c r="M95" s="103"/>
      <c r="N95" s="427" t="s">
        <v>386</v>
      </c>
      <c r="O95" s="24">
        <f>6+3.04+5.78+1.79</f>
        <v>16.61</v>
      </c>
      <c r="P95" s="477"/>
      <c r="Q95" s="474"/>
    </row>
    <row r="96" spans="2:17" ht="38.25" customHeight="1" outlineLevel="1" x14ac:dyDescent="0.3">
      <c r="B96" s="401"/>
      <c r="C96" s="569"/>
      <c r="D96" s="401"/>
      <c r="E96" s="401"/>
      <c r="F96" s="569"/>
      <c r="G96" s="401"/>
      <c r="H96" s="569"/>
      <c r="I96" s="112"/>
      <c r="J96" s="106"/>
      <c r="K96" s="103"/>
      <c r="L96" s="103"/>
      <c r="M96" s="103"/>
      <c r="N96" s="456"/>
      <c r="O96" s="223"/>
      <c r="P96" s="477"/>
      <c r="Q96" s="474"/>
    </row>
    <row r="97" spans="2:17" ht="15.6" outlineLevel="1" x14ac:dyDescent="0.3">
      <c r="B97" s="401"/>
      <c r="C97" s="569"/>
      <c r="D97" s="401"/>
      <c r="E97" s="401"/>
      <c r="F97" s="569"/>
      <c r="G97" s="401"/>
      <c r="H97" s="569"/>
      <c r="I97" s="112"/>
      <c r="J97" s="106"/>
      <c r="K97" s="103"/>
      <c r="L97" s="103"/>
      <c r="M97" s="103"/>
      <c r="N97" s="427" t="s">
        <v>393</v>
      </c>
      <c r="O97" s="37">
        <f>460+82+200+100</f>
        <v>842</v>
      </c>
      <c r="P97" s="477"/>
      <c r="Q97" s="474"/>
    </row>
    <row r="98" spans="2:17" ht="36" customHeight="1" outlineLevel="1" x14ac:dyDescent="0.3">
      <c r="B98" s="47"/>
      <c r="C98" s="105"/>
      <c r="D98" s="47"/>
      <c r="E98" s="47"/>
      <c r="F98" s="105"/>
      <c r="G98" s="47"/>
      <c r="H98" s="105"/>
      <c r="I98" s="112"/>
      <c r="J98" s="106"/>
      <c r="K98" s="103"/>
      <c r="L98" s="103"/>
      <c r="M98" s="144"/>
      <c r="N98" s="456"/>
      <c r="O98" s="194"/>
      <c r="P98" s="151"/>
      <c r="Q98" s="80"/>
    </row>
    <row r="99" spans="2:17" ht="15.6" outlineLevel="1" x14ac:dyDescent="0.3">
      <c r="B99" s="400" t="s">
        <v>401</v>
      </c>
      <c r="C99" s="580"/>
      <c r="D99" s="400" t="s">
        <v>402</v>
      </c>
      <c r="E99" s="400" t="s">
        <v>296</v>
      </c>
      <c r="F99" s="580"/>
      <c r="G99" s="400" t="s">
        <v>260</v>
      </c>
      <c r="H99" s="580"/>
      <c r="I99" s="111">
        <f>SUM(J99:M99)</f>
        <v>2552034.4900000002</v>
      </c>
      <c r="J99" s="81">
        <v>0</v>
      </c>
      <c r="K99" s="64">
        <v>0</v>
      </c>
      <c r="L99" s="64">
        <v>957225.37</v>
      </c>
      <c r="M99" s="141">
        <v>1594809.12</v>
      </c>
      <c r="N99" s="400" t="s">
        <v>383</v>
      </c>
      <c r="O99" s="80">
        <v>150</v>
      </c>
      <c r="P99" s="476" t="s">
        <v>716</v>
      </c>
      <c r="Q99" s="473" t="s">
        <v>717</v>
      </c>
    </row>
    <row r="100" spans="2:17" ht="36" customHeight="1" outlineLevel="1" x14ac:dyDescent="0.3">
      <c r="B100" s="401"/>
      <c r="C100" s="569"/>
      <c r="D100" s="401"/>
      <c r="E100" s="401"/>
      <c r="F100" s="569"/>
      <c r="G100" s="401"/>
      <c r="H100" s="569"/>
      <c r="I100" s="142"/>
      <c r="J100" s="106"/>
      <c r="K100" s="103"/>
      <c r="L100" s="143"/>
      <c r="M100" s="143"/>
      <c r="N100" s="402"/>
      <c r="O100" s="138"/>
      <c r="P100" s="474"/>
      <c r="Q100" s="474"/>
    </row>
    <row r="101" spans="2:17" ht="15.6" outlineLevel="1" x14ac:dyDescent="0.3">
      <c r="B101" s="401"/>
      <c r="C101" s="569"/>
      <c r="D101" s="401"/>
      <c r="E101" s="401"/>
      <c r="F101" s="569"/>
      <c r="G101" s="401"/>
      <c r="H101" s="569"/>
      <c r="I101" s="112"/>
      <c r="J101" s="106"/>
      <c r="K101" s="103"/>
      <c r="L101" s="103"/>
      <c r="M101" s="144"/>
      <c r="N101" s="400" t="s">
        <v>384</v>
      </c>
      <c r="O101" s="24">
        <v>213</v>
      </c>
      <c r="P101" s="477"/>
      <c r="Q101" s="474"/>
    </row>
    <row r="102" spans="2:17" ht="35.25" customHeight="1" outlineLevel="1" x14ac:dyDescent="0.3">
      <c r="B102" s="401"/>
      <c r="C102" s="569"/>
      <c r="D102" s="401"/>
      <c r="E102" s="401"/>
      <c r="F102" s="569"/>
      <c r="G102" s="401"/>
      <c r="H102" s="569"/>
      <c r="I102" s="112"/>
      <c r="J102" s="106"/>
      <c r="K102" s="103"/>
      <c r="L102" s="103"/>
      <c r="M102" s="144"/>
      <c r="N102" s="402"/>
      <c r="O102" s="136"/>
      <c r="P102" s="477"/>
      <c r="Q102" s="474"/>
    </row>
    <row r="103" spans="2:17" ht="15.6" outlineLevel="1" x14ac:dyDescent="0.3">
      <c r="B103" s="401"/>
      <c r="C103" s="569"/>
      <c r="D103" s="401"/>
      <c r="E103" s="401"/>
      <c r="F103" s="569"/>
      <c r="G103" s="401"/>
      <c r="H103" s="569"/>
      <c r="I103" s="112"/>
      <c r="J103" s="106"/>
      <c r="K103" s="103"/>
      <c r="L103" s="103"/>
      <c r="M103" s="144"/>
      <c r="N103" s="400" t="s">
        <v>392</v>
      </c>
      <c r="O103" s="24">
        <v>3.8</v>
      </c>
      <c r="P103" s="477"/>
      <c r="Q103" s="474"/>
    </row>
    <row r="104" spans="2:17" ht="36" customHeight="1" outlineLevel="1" x14ac:dyDescent="0.3">
      <c r="B104" s="401"/>
      <c r="C104" s="569"/>
      <c r="D104" s="401"/>
      <c r="E104" s="401"/>
      <c r="F104" s="569"/>
      <c r="G104" s="401"/>
      <c r="H104" s="569"/>
      <c r="I104" s="112"/>
      <c r="J104" s="106"/>
      <c r="K104" s="103"/>
      <c r="L104" s="103"/>
      <c r="M104" s="103"/>
      <c r="N104" s="402"/>
      <c r="O104" s="138"/>
      <c r="P104" s="474"/>
      <c r="Q104" s="474"/>
    </row>
    <row r="105" spans="2:17" ht="15.6" outlineLevel="1" x14ac:dyDescent="0.3">
      <c r="B105" s="401"/>
      <c r="C105" s="569"/>
      <c r="D105" s="401"/>
      <c r="E105" s="401"/>
      <c r="F105" s="569"/>
      <c r="G105" s="401"/>
      <c r="H105" s="569"/>
      <c r="I105" s="112"/>
      <c r="J105" s="106"/>
      <c r="K105" s="103"/>
      <c r="L105" s="103"/>
      <c r="M105" s="144"/>
      <c r="N105" s="400" t="s">
        <v>386</v>
      </c>
      <c r="O105" s="24">
        <v>6.3</v>
      </c>
      <c r="P105" s="477"/>
      <c r="Q105" s="474"/>
    </row>
    <row r="106" spans="2:17" ht="35.25" customHeight="1" x14ac:dyDescent="0.3">
      <c r="B106" s="47"/>
      <c r="C106" s="105"/>
      <c r="D106" s="47"/>
      <c r="E106" s="47"/>
      <c r="F106" s="105"/>
      <c r="G106" s="47"/>
      <c r="H106" s="105"/>
      <c r="I106" s="112"/>
      <c r="J106" s="106"/>
      <c r="K106" s="103"/>
      <c r="L106" s="103"/>
      <c r="M106" s="103"/>
      <c r="N106" s="402"/>
      <c r="O106" s="136"/>
      <c r="P106" s="80"/>
      <c r="Q106" s="80"/>
    </row>
    <row r="107" spans="2:17" ht="15.6" x14ac:dyDescent="0.3">
      <c r="B107" s="412" t="s">
        <v>105</v>
      </c>
      <c r="C107" s="412"/>
      <c r="D107" s="412"/>
      <c r="E107" s="412"/>
      <c r="F107" s="412"/>
      <c r="G107" s="412"/>
      <c r="H107" s="412"/>
      <c r="I107" s="172">
        <f>I52</f>
        <v>39249733.700000003</v>
      </c>
      <c r="J107" s="172">
        <f>J52</f>
        <v>0</v>
      </c>
      <c r="K107" s="172">
        <f>K52</f>
        <v>0</v>
      </c>
      <c r="L107" s="203">
        <f>L52</f>
        <v>14571604.729999999</v>
      </c>
      <c r="M107" s="203">
        <f>M52</f>
        <v>24678128.970000003</v>
      </c>
      <c r="N107" s="649"/>
      <c r="O107" s="649"/>
      <c r="P107" s="649"/>
      <c r="Q107" s="649"/>
    </row>
    <row r="108" spans="2:17" ht="15.6" x14ac:dyDescent="0.3">
      <c r="B108" s="419"/>
      <c r="C108" s="419"/>
      <c r="D108" s="419"/>
      <c r="E108" s="419"/>
      <c r="F108" s="419"/>
      <c r="G108" s="419"/>
      <c r="H108" s="419"/>
      <c r="I108" s="283"/>
      <c r="J108" s="173"/>
      <c r="K108" s="173"/>
      <c r="L108" s="284"/>
      <c r="M108" s="284"/>
      <c r="N108" s="659"/>
      <c r="O108" s="659"/>
      <c r="P108" s="659"/>
      <c r="Q108" s="659"/>
    </row>
    <row r="109" spans="2:17" ht="32.25" customHeight="1" x14ac:dyDescent="0.3">
      <c r="B109" s="606" t="s">
        <v>728</v>
      </c>
      <c r="C109" s="606"/>
      <c r="D109" s="606"/>
      <c r="E109" s="606"/>
      <c r="F109" s="606"/>
      <c r="G109" s="606"/>
      <c r="H109" s="606"/>
      <c r="I109" s="606"/>
      <c r="J109" s="606"/>
      <c r="K109" s="606"/>
      <c r="L109" s="606"/>
      <c r="M109" s="606"/>
      <c r="N109" s="606"/>
      <c r="O109" s="606"/>
      <c r="P109" s="606"/>
      <c r="Q109" s="606"/>
    </row>
    <row r="110" spans="2:17" ht="15.6" x14ac:dyDescent="0.3">
      <c r="B110" s="15"/>
      <c r="C110" s="14"/>
      <c r="D110" s="15"/>
      <c r="E110" s="14"/>
      <c r="F110" s="14"/>
      <c r="G110" s="15"/>
      <c r="H110" s="14"/>
      <c r="I110" s="115"/>
      <c r="J110" s="40"/>
      <c r="K110" s="20"/>
      <c r="L110" s="20"/>
      <c r="M110" s="20"/>
      <c r="N110" s="15"/>
      <c r="O110" s="13"/>
      <c r="P110" s="15"/>
      <c r="Q110" s="15"/>
    </row>
    <row r="111" spans="2:17" ht="15.6" x14ac:dyDescent="0.3">
      <c r="B111" s="513" t="s">
        <v>106</v>
      </c>
      <c r="C111" s="513"/>
      <c r="D111" s="513"/>
      <c r="E111" s="513"/>
      <c r="N111" s="15"/>
      <c r="O111" s="16"/>
      <c r="P111" s="17"/>
      <c r="Q111" s="15"/>
    </row>
    <row r="112" spans="2:17" ht="15.6" x14ac:dyDescent="0.3">
      <c r="B112" s="9" t="s">
        <v>3</v>
      </c>
      <c r="C112" s="413" t="s">
        <v>107</v>
      </c>
      <c r="D112" s="413"/>
      <c r="E112" s="413"/>
      <c r="F112" s="447" t="s">
        <v>108</v>
      </c>
      <c r="G112" s="447"/>
      <c r="H112" s="447"/>
      <c r="I112" s="447"/>
      <c r="J112" s="413" t="s">
        <v>109</v>
      </c>
      <c r="K112" s="447"/>
      <c r="L112" s="447"/>
      <c r="M112" s="447"/>
      <c r="N112" s="15"/>
      <c r="O112" s="13"/>
      <c r="P112" s="17"/>
      <c r="Q112" s="15"/>
    </row>
    <row r="113" spans="2:17" ht="15.6" x14ac:dyDescent="0.3">
      <c r="B113" s="4">
        <v>1</v>
      </c>
      <c r="C113" s="483">
        <v>2</v>
      </c>
      <c r="D113" s="483"/>
      <c r="E113" s="483"/>
      <c r="F113" s="483">
        <v>3</v>
      </c>
      <c r="G113" s="483"/>
      <c r="H113" s="483"/>
      <c r="I113" s="483"/>
      <c r="J113" s="483">
        <v>4</v>
      </c>
      <c r="K113" s="483"/>
      <c r="L113" s="483"/>
      <c r="M113" s="483"/>
      <c r="N113" s="15"/>
      <c r="O113" s="16"/>
      <c r="P113" s="17"/>
      <c r="Q113" s="15"/>
    </row>
    <row r="114" spans="2:17" ht="32.25" customHeight="1" x14ac:dyDescent="0.3">
      <c r="B114" s="8"/>
      <c r="C114" s="440" t="s">
        <v>302</v>
      </c>
      <c r="D114" s="440"/>
      <c r="E114" s="440"/>
      <c r="F114" s="550"/>
      <c r="G114" s="550"/>
      <c r="H114" s="550"/>
      <c r="I114" s="550"/>
      <c r="J114" s="550"/>
      <c r="K114" s="550"/>
      <c r="L114" s="550"/>
      <c r="M114" s="550"/>
      <c r="N114" s="15"/>
      <c r="O114" s="13"/>
      <c r="P114" s="17"/>
      <c r="Q114" s="15"/>
    </row>
    <row r="115" spans="2:17" ht="15.6" x14ac:dyDescent="0.3">
      <c r="N115" s="15"/>
      <c r="O115" s="16"/>
      <c r="P115" s="17"/>
      <c r="Q115" s="15"/>
    </row>
    <row r="116" spans="2:17" ht="15.6" x14ac:dyDescent="0.3">
      <c r="B116" s="513" t="s">
        <v>110</v>
      </c>
      <c r="C116" s="513"/>
      <c r="D116" s="513"/>
      <c r="E116" s="513"/>
      <c r="F116" s="513"/>
      <c r="N116" s="15"/>
      <c r="O116" s="13"/>
      <c r="P116" s="17"/>
      <c r="Q116" s="15"/>
    </row>
    <row r="117" spans="2:17" ht="15.6" x14ac:dyDescent="0.3">
      <c r="B117" s="9" t="s">
        <v>3</v>
      </c>
      <c r="C117" s="447" t="s">
        <v>111</v>
      </c>
      <c r="D117" s="447"/>
      <c r="E117" s="447"/>
      <c r="F117" s="447" t="s">
        <v>108</v>
      </c>
      <c r="G117" s="447"/>
      <c r="H117" s="447"/>
      <c r="I117" s="447"/>
      <c r="J117" s="413" t="s">
        <v>112</v>
      </c>
      <c r="K117" s="447"/>
      <c r="L117" s="447"/>
      <c r="M117" s="447"/>
      <c r="N117" s="15"/>
      <c r="O117" s="16"/>
      <c r="P117" s="17"/>
      <c r="Q117" s="15"/>
    </row>
    <row r="118" spans="2:17" ht="15.6" x14ac:dyDescent="0.3">
      <c r="B118" s="4">
        <v>1</v>
      </c>
      <c r="C118" s="483">
        <v>2</v>
      </c>
      <c r="D118" s="483"/>
      <c r="E118" s="483"/>
      <c r="F118" s="483">
        <v>3</v>
      </c>
      <c r="G118" s="483"/>
      <c r="H118" s="483"/>
      <c r="I118" s="483"/>
      <c r="J118" s="483">
        <v>4</v>
      </c>
      <c r="K118" s="483"/>
      <c r="L118" s="483"/>
      <c r="M118" s="483"/>
      <c r="N118" s="15"/>
      <c r="O118" s="13"/>
      <c r="P118" s="17"/>
      <c r="Q118" s="15"/>
    </row>
    <row r="119" spans="2:17" ht="48" customHeight="1" x14ac:dyDescent="0.3">
      <c r="B119" s="8"/>
      <c r="C119" s="440" t="s">
        <v>303</v>
      </c>
      <c r="D119" s="440"/>
      <c r="E119" s="440"/>
      <c r="F119" s="550"/>
      <c r="G119" s="550"/>
      <c r="H119" s="550"/>
      <c r="I119" s="550"/>
      <c r="J119" s="550"/>
      <c r="K119" s="550"/>
      <c r="L119" s="550"/>
      <c r="M119" s="550"/>
      <c r="N119" s="15"/>
      <c r="O119" s="12"/>
      <c r="P119" s="17"/>
      <c r="Q119" s="15"/>
    </row>
    <row r="120" spans="2:17" ht="15.6" x14ac:dyDescent="0.3">
      <c r="N120" s="15"/>
      <c r="O120" s="13"/>
      <c r="P120" s="17"/>
      <c r="Q120" s="15"/>
    </row>
    <row r="121" spans="2:17" ht="15.6" x14ac:dyDescent="0.3">
      <c r="B121" s="513" t="s">
        <v>113</v>
      </c>
      <c r="C121" s="513"/>
      <c r="D121" s="513"/>
    </row>
    <row r="122" spans="2:17" ht="15.6" x14ac:dyDescent="0.3">
      <c r="B122" s="9" t="s">
        <v>3</v>
      </c>
      <c r="C122" s="413" t="s">
        <v>114</v>
      </c>
      <c r="D122" s="413"/>
      <c r="E122" s="413"/>
      <c r="F122" s="514" t="s">
        <v>115</v>
      </c>
      <c r="G122" s="515"/>
      <c r="H122" s="515"/>
      <c r="I122" s="515"/>
      <c r="J122" s="515"/>
      <c r="K122" s="515"/>
      <c r="L122" s="515"/>
      <c r="M122" s="516"/>
    </row>
    <row r="123" spans="2:17" ht="15.6" x14ac:dyDescent="0.3">
      <c r="B123" s="4">
        <v>1</v>
      </c>
      <c r="C123" s="483">
        <v>2</v>
      </c>
      <c r="D123" s="483"/>
      <c r="E123" s="483"/>
      <c r="F123" s="517">
        <v>3</v>
      </c>
      <c r="G123" s="518"/>
      <c r="H123" s="518"/>
      <c r="I123" s="518"/>
      <c r="J123" s="518"/>
      <c r="K123" s="518"/>
      <c r="L123" s="518"/>
      <c r="M123" s="519"/>
    </row>
    <row r="124" spans="2:17" ht="19.2" customHeight="1" x14ac:dyDescent="0.3">
      <c r="B124" s="25" t="s">
        <v>15</v>
      </c>
      <c r="C124" s="512" t="s">
        <v>16</v>
      </c>
      <c r="D124" s="512"/>
      <c r="E124" s="512"/>
      <c r="F124" s="509" t="s">
        <v>16</v>
      </c>
      <c r="G124" s="510"/>
      <c r="H124" s="510"/>
      <c r="I124" s="510"/>
      <c r="J124" s="510"/>
      <c r="K124" s="510"/>
      <c r="L124" s="510"/>
      <c r="M124" s="511"/>
    </row>
    <row r="126" spans="2:17" ht="15.6" x14ac:dyDescent="0.3">
      <c r="B126" s="513" t="s">
        <v>116</v>
      </c>
      <c r="C126" s="513"/>
      <c r="D126" s="513"/>
      <c r="E126" s="513"/>
      <c r="F126" s="513"/>
      <c r="G126" s="513"/>
    </row>
    <row r="127" spans="2:17" ht="15.6" x14ac:dyDescent="0.3">
      <c r="B127" s="9" t="s">
        <v>3</v>
      </c>
      <c r="C127" s="514" t="s">
        <v>117</v>
      </c>
      <c r="D127" s="515"/>
      <c r="E127" s="515"/>
      <c r="F127" s="515"/>
      <c r="G127" s="515"/>
      <c r="H127" s="515"/>
      <c r="I127" s="515"/>
      <c r="J127" s="515"/>
      <c r="K127" s="515"/>
      <c r="L127" s="515"/>
      <c r="M127" s="516"/>
    </row>
    <row r="128" spans="2:17" ht="15.6" x14ac:dyDescent="0.3">
      <c r="B128" s="4">
        <v>1</v>
      </c>
      <c r="C128" s="517">
        <v>2</v>
      </c>
      <c r="D128" s="518"/>
      <c r="E128" s="518"/>
      <c r="F128" s="518"/>
      <c r="G128" s="518"/>
      <c r="H128" s="518"/>
      <c r="I128" s="518"/>
      <c r="J128" s="518"/>
      <c r="K128" s="518"/>
      <c r="L128" s="518"/>
      <c r="M128" s="519"/>
    </row>
    <row r="129" spans="2:13" ht="15.6" x14ac:dyDescent="0.3">
      <c r="B129" s="8"/>
      <c r="C129" s="506" t="s">
        <v>304</v>
      </c>
      <c r="D129" s="507"/>
      <c r="E129" s="507"/>
      <c r="F129" s="507"/>
      <c r="G129" s="507"/>
      <c r="H129" s="507"/>
      <c r="I129" s="507"/>
      <c r="J129" s="507"/>
      <c r="K129" s="507"/>
      <c r="L129" s="507"/>
      <c r="M129" s="508"/>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104" priority="12">
      <formula>$L$52&gt;$I$52*0.85</formula>
    </cfRule>
  </conditionalFormatting>
  <conditionalFormatting sqref="L69">
    <cfRule type="expression" dxfId="103" priority="11">
      <formula>$L$69&gt;$I$69*0.85</formula>
    </cfRule>
  </conditionalFormatting>
  <conditionalFormatting sqref="L75">
    <cfRule type="expression" dxfId="102" priority="10">
      <formula>$L$75&gt;$I$75*0.85</formula>
    </cfRule>
  </conditionalFormatting>
  <conditionalFormatting sqref="L79">
    <cfRule type="expression" dxfId="101" priority="2">
      <formula>$L$79&gt;$I$79*0.85</formula>
    </cfRule>
  </conditionalFormatting>
  <conditionalFormatting sqref="L89">
    <cfRule type="expression" dxfId="100" priority="5">
      <formula>$L$89&gt;$I$89*0.85</formula>
    </cfRule>
  </conditionalFormatting>
  <conditionalFormatting sqref="L99">
    <cfRule type="expression" dxfId="99" priority="1">
      <formula>$L$99&gt;$I$99*0.85</formula>
    </cfRule>
  </conditionalFormatting>
  <conditionalFormatting sqref="L107">
    <cfRule type="expression" dxfId="98"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S109"/>
  <sheetViews>
    <sheetView zoomScale="80" zoomScaleNormal="80" workbookViewId="0">
      <pane ySplit="4" topLeftCell="A31" activePane="bottomLeft" state="frozen"/>
      <selection activeCell="P125" sqref="P125:P129"/>
      <selection pane="bottomLeft" activeCell="N96" sqref="N96"/>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customWidth="1"/>
    <col min="11" max="11" width="14.6640625" customWidth="1"/>
    <col min="12" max="12" width="17.109375" customWidth="1"/>
    <col min="13" max="13" width="18.33203125" bestFit="1" customWidth="1"/>
    <col min="14" max="14" width="44.6640625" customWidth="1"/>
    <col min="15" max="15" width="12.44140625" customWidth="1"/>
    <col min="16" max="17" width="14.33203125" customWidth="1"/>
    <col min="19" max="19" width="29.44140625" customWidth="1"/>
  </cols>
  <sheetData>
    <row r="1" spans="2:17" ht="15.6" x14ac:dyDescent="0.3">
      <c r="B1" s="7"/>
      <c r="C1" s="7"/>
      <c r="D1" s="7"/>
      <c r="E1" s="7"/>
      <c r="F1" s="7"/>
      <c r="G1" s="7"/>
      <c r="H1" s="7"/>
      <c r="I1" s="7"/>
      <c r="J1" s="7"/>
      <c r="K1" s="7"/>
      <c r="L1" s="7"/>
      <c r="M1" s="7"/>
      <c r="N1" s="7"/>
      <c r="O1" s="7"/>
      <c r="P1" s="7"/>
      <c r="Q1" s="7"/>
    </row>
    <row r="2" spans="2:17" ht="15.6" x14ac:dyDescent="0.3">
      <c r="B2" s="715" t="s">
        <v>235</v>
      </c>
      <c r="C2" s="715"/>
      <c r="D2" s="715"/>
      <c r="E2" s="715"/>
      <c r="F2" s="715"/>
      <c r="G2" s="715"/>
      <c r="H2" s="715"/>
      <c r="I2" s="715"/>
      <c r="J2" s="715"/>
      <c r="K2" s="715"/>
      <c r="L2" s="715"/>
      <c r="M2" s="715"/>
      <c r="N2" s="715"/>
      <c r="O2" s="715"/>
      <c r="P2" s="715"/>
      <c r="Q2" s="715"/>
    </row>
    <row r="3" spans="2:17" ht="15.6" x14ac:dyDescent="0.3">
      <c r="B3" s="6"/>
      <c r="C3" s="6"/>
      <c r="D3" s="6"/>
      <c r="E3" s="6"/>
      <c r="F3" s="6"/>
      <c r="G3" s="6"/>
      <c r="H3" s="6"/>
      <c r="I3" s="6"/>
      <c r="J3" s="6"/>
      <c r="K3" s="6"/>
      <c r="L3" s="6"/>
      <c r="M3" s="6"/>
      <c r="N3" s="6"/>
      <c r="O3" s="6"/>
      <c r="P3" s="6"/>
      <c r="Q3" s="6"/>
    </row>
    <row r="4" spans="2:17" ht="15.6" x14ac:dyDescent="0.3">
      <c r="B4" s="414" t="s">
        <v>760</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37" t="s">
        <v>120</v>
      </c>
      <c r="D10" s="538"/>
      <c r="E10" s="528" t="s">
        <v>403</v>
      </c>
      <c r="F10" s="529"/>
      <c r="G10" s="530"/>
      <c r="H10" s="484">
        <v>0</v>
      </c>
      <c r="I10" s="478"/>
      <c r="J10" s="478"/>
      <c r="K10" s="484">
        <v>0</v>
      </c>
      <c r="L10" s="478"/>
      <c r="M10" s="478"/>
      <c r="N10" s="11">
        <v>211</v>
      </c>
    </row>
    <row r="11" spans="2:17" ht="15.6" x14ac:dyDescent="0.3">
      <c r="B11" s="526"/>
      <c r="C11" s="539"/>
      <c r="D11" s="540"/>
      <c r="E11" s="531"/>
      <c r="F11" s="532"/>
      <c r="G11" s="533"/>
      <c r="H11" s="102"/>
      <c r="I11" s="123"/>
      <c r="J11" s="124"/>
      <c r="K11" s="102"/>
      <c r="L11" s="123"/>
      <c r="M11" s="124"/>
      <c r="N11" s="145"/>
    </row>
    <row r="12" spans="2:17" ht="15.6" x14ac:dyDescent="0.3">
      <c r="B12" s="527"/>
      <c r="C12" s="541"/>
      <c r="D12" s="542"/>
      <c r="E12" s="534"/>
      <c r="F12" s="535"/>
      <c r="G12" s="536"/>
      <c r="H12" s="493" t="s">
        <v>20</v>
      </c>
      <c r="I12" s="494"/>
      <c r="J12" s="495"/>
      <c r="K12" s="493" t="s">
        <v>18</v>
      </c>
      <c r="L12" s="494"/>
      <c r="M12" s="495"/>
      <c r="N12" s="10" t="s">
        <v>23</v>
      </c>
      <c r="O12" s="35"/>
      <c r="P12" s="36"/>
    </row>
    <row r="13" spans="2:17" s="95" customFormat="1" ht="15.6" x14ac:dyDescent="0.3">
      <c r="B13" s="687" t="s">
        <v>48</v>
      </c>
      <c r="C13" s="690" t="s">
        <v>824</v>
      </c>
      <c r="D13" s="691"/>
      <c r="E13" s="696" t="s">
        <v>835</v>
      </c>
      <c r="F13" s="697"/>
      <c r="G13" s="698"/>
      <c r="H13" s="705">
        <v>0</v>
      </c>
      <c r="I13" s="706"/>
      <c r="J13" s="706"/>
      <c r="K13" s="705">
        <v>0</v>
      </c>
      <c r="L13" s="706"/>
      <c r="M13" s="706"/>
      <c r="N13" s="357">
        <f>O74</f>
        <v>118</v>
      </c>
    </row>
    <row r="14" spans="2:17" s="95" customFormat="1" ht="15.6" x14ac:dyDescent="0.3">
      <c r="B14" s="688"/>
      <c r="C14" s="692"/>
      <c r="D14" s="693"/>
      <c r="E14" s="699"/>
      <c r="F14" s="700"/>
      <c r="G14" s="701"/>
      <c r="H14" s="358"/>
      <c r="I14" s="359"/>
      <c r="J14" s="360"/>
      <c r="K14" s="358"/>
      <c r="L14" s="359"/>
      <c r="M14" s="360"/>
      <c r="N14" s="361"/>
    </row>
    <row r="15" spans="2:17" s="95" customFormat="1" ht="15.6" x14ac:dyDescent="0.3">
      <c r="B15" s="689"/>
      <c r="C15" s="694"/>
      <c r="D15" s="695"/>
      <c r="E15" s="702"/>
      <c r="F15" s="703"/>
      <c r="G15" s="704"/>
      <c r="H15" s="707" t="s">
        <v>801</v>
      </c>
      <c r="I15" s="708"/>
      <c r="J15" s="709"/>
      <c r="K15" s="707" t="s">
        <v>801</v>
      </c>
      <c r="L15" s="708"/>
      <c r="M15" s="709"/>
      <c r="N15" s="362" t="s">
        <v>19</v>
      </c>
      <c r="O15" s="349"/>
      <c r="P15" s="350"/>
    </row>
    <row r="17" spans="2:8" ht="15.6" x14ac:dyDescent="0.3">
      <c r="B17" s="415" t="s">
        <v>71</v>
      </c>
      <c r="C17" s="415"/>
      <c r="D17" s="415"/>
      <c r="E17" s="415"/>
      <c r="F17" s="415"/>
      <c r="G17" s="415"/>
    </row>
    <row r="18" spans="2:8" ht="15.6" x14ac:dyDescent="0.3">
      <c r="B18" s="522" t="s">
        <v>72</v>
      </c>
      <c r="C18" s="522"/>
      <c r="D18" s="522"/>
      <c r="E18" s="522"/>
      <c r="F18" s="522" t="s">
        <v>73</v>
      </c>
      <c r="G18" s="522"/>
      <c r="H18" s="522"/>
    </row>
    <row r="19" spans="2:8" ht="15.6" x14ac:dyDescent="0.3">
      <c r="B19" s="546">
        <v>1</v>
      </c>
      <c r="C19" s="546"/>
      <c r="D19" s="546"/>
      <c r="E19" s="546"/>
      <c r="F19" s="546">
        <v>2</v>
      </c>
      <c r="G19" s="546"/>
      <c r="H19" s="546"/>
    </row>
    <row r="20" spans="2:8" ht="15.75" customHeight="1" x14ac:dyDescent="0.3">
      <c r="B20" s="597" t="s">
        <v>74</v>
      </c>
      <c r="C20" s="598"/>
      <c r="D20" s="598"/>
      <c r="E20" s="599"/>
      <c r="F20" s="679">
        <f>F22+F24+F28+F34</f>
        <v>11836910.539999999</v>
      </c>
      <c r="G20" s="679"/>
      <c r="H20" s="679"/>
    </row>
    <row r="21" spans="2:8" ht="15.6" x14ac:dyDescent="0.3">
      <c r="B21" s="600"/>
      <c r="C21" s="601"/>
      <c r="D21" s="601"/>
      <c r="E21" s="602"/>
      <c r="F21" s="680"/>
      <c r="G21" s="681"/>
      <c r="H21" s="682"/>
    </row>
    <row r="22" spans="2:8" ht="15.6" x14ac:dyDescent="0.3">
      <c r="B22" s="500" t="s">
        <v>75</v>
      </c>
      <c r="C22" s="500"/>
      <c r="D22" s="500"/>
      <c r="E22" s="500"/>
      <c r="F22" s="504"/>
      <c r="G22" s="504"/>
      <c r="H22" s="504"/>
    </row>
    <row r="23" spans="2:8" ht="15.6" x14ac:dyDescent="0.3">
      <c r="B23" s="501"/>
      <c r="C23" s="501"/>
      <c r="D23" s="501"/>
      <c r="E23" s="501"/>
      <c r="F23" s="504"/>
      <c r="G23" s="504"/>
      <c r="H23" s="504"/>
    </row>
    <row r="24" spans="2:8" ht="31.2" customHeight="1" x14ac:dyDescent="0.3">
      <c r="B24" s="500" t="s">
        <v>310</v>
      </c>
      <c r="C24" s="500"/>
      <c r="D24" s="500"/>
      <c r="E24" s="500"/>
      <c r="F24" s="505">
        <f>F27</f>
        <v>0</v>
      </c>
      <c r="G24" s="505"/>
      <c r="H24" s="505"/>
    </row>
    <row r="25" spans="2:8" ht="15.6" x14ac:dyDescent="0.3">
      <c r="B25" s="501" t="s">
        <v>251</v>
      </c>
      <c r="C25" s="501"/>
      <c r="D25" s="501"/>
      <c r="E25" s="501"/>
      <c r="F25" s="504"/>
      <c r="G25" s="504"/>
      <c r="H25" s="504"/>
    </row>
    <row r="26" spans="2:8" ht="31.5" customHeight="1" x14ac:dyDescent="0.3">
      <c r="B26" s="501" t="s">
        <v>252</v>
      </c>
      <c r="C26" s="501"/>
      <c r="D26" s="501"/>
      <c r="E26" s="501"/>
      <c r="F26" s="504"/>
      <c r="G26" s="504"/>
      <c r="H26" s="504"/>
    </row>
    <row r="27" spans="2:8" ht="15.6" x14ac:dyDescent="0.3">
      <c r="B27" s="501" t="s">
        <v>76</v>
      </c>
      <c r="C27" s="501"/>
      <c r="D27" s="501"/>
      <c r="E27" s="501"/>
      <c r="F27" s="504"/>
      <c r="G27" s="504"/>
      <c r="H27" s="504"/>
    </row>
    <row r="28" spans="2:8" ht="15.75" customHeight="1" x14ac:dyDescent="0.3">
      <c r="B28" s="597" t="s">
        <v>311</v>
      </c>
      <c r="C28" s="598"/>
      <c r="D28" s="598"/>
      <c r="E28" s="599"/>
      <c r="F28" s="679">
        <f>F32</f>
        <v>11836910.539999999</v>
      </c>
      <c r="G28" s="679"/>
      <c r="H28" s="679"/>
    </row>
    <row r="29" spans="2:8" ht="15.6" x14ac:dyDescent="0.3">
      <c r="B29" s="600"/>
      <c r="C29" s="601"/>
      <c r="D29" s="601"/>
      <c r="E29" s="602"/>
      <c r="F29" s="680"/>
      <c r="G29" s="681"/>
      <c r="H29" s="682"/>
    </row>
    <row r="30" spans="2:8" ht="15.6" x14ac:dyDescent="0.3">
      <c r="B30" s="501" t="s">
        <v>253</v>
      </c>
      <c r="C30" s="501"/>
      <c r="D30" s="501"/>
      <c r="E30" s="501"/>
      <c r="F30" s="504"/>
      <c r="G30" s="504"/>
      <c r="H30" s="504"/>
    </row>
    <row r="31" spans="2:8" ht="31.5" customHeight="1" x14ac:dyDescent="0.3">
      <c r="B31" s="501" t="s">
        <v>254</v>
      </c>
      <c r="C31" s="501"/>
      <c r="D31" s="501"/>
      <c r="E31" s="501"/>
      <c r="F31" s="504"/>
      <c r="G31" s="504"/>
      <c r="H31" s="504"/>
    </row>
    <row r="32" spans="2:8" ht="15.75" customHeight="1" x14ac:dyDescent="0.3">
      <c r="B32" s="427" t="s">
        <v>77</v>
      </c>
      <c r="C32" s="606"/>
      <c r="D32" s="606"/>
      <c r="E32" s="441"/>
      <c r="F32" s="683">
        <f>L86</f>
        <v>11836910.539999999</v>
      </c>
      <c r="G32" s="683"/>
      <c r="H32" s="683"/>
    </row>
    <row r="33" spans="2:17" ht="15.6" x14ac:dyDescent="0.3">
      <c r="B33" s="456"/>
      <c r="C33" s="607"/>
      <c r="D33" s="607"/>
      <c r="E33" s="608"/>
      <c r="F33" s="684"/>
      <c r="G33" s="685"/>
      <c r="H33" s="686"/>
    </row>
    <row r="34" spans="2:17" ht="15.6" x14ac:dyDescent="0.3">
      <c r="B34" s="500" t="s">
        <v>255</v>
      </c>
      <c r="C34" s="500"/>
      <c r="D34" s="500"/>
      <c r="E34" s="500"/>
      <c r="F34" s="504"/>
      <c r="G34" s="504"/>
      <c r="H34" s="504"/>
    </row>
    <row r="35" spans="2:17" ht="15.6" x14ac:dyDescent="0.3">
      <c r="B35" s="501"/>
      <c r="C35" s="501"/>
      <c r="D35" s="501"/>
      <c r="E35" s="501"/>
      <c r="F35" s="504"/>
      <c r="G35" s="504"/>
      <c r="H35" s="504"/>
    </row>
    <row r="36" spans="2:17" ht="15.6" x14ac:dyDescent="0.3">
      <c r="B36" s="597" t="s">
        <v>78</v>
      </c>
      <c r="C36" s="598"/>
      <c r="D36" s="598"/>
      <c r="E36" s="599"/>
      <c r="F36" s="679">
        <f>SUM(F38,F40:H41)</f>
        <v>1709743.4</v>
      </c>
      <c r="G36" s="679"/>
      <c r="H36" s="679"/>
    </row>
    <row r="37" spans="2:17" ht="15.6" x14ac:dyDescent="0.3">
      <c r="B37" s="600"/>
      <c r="C37" s="601"/>
      <c r="D37" s="601"/>
      <c r="E37" s="602"/>
      <c r="F37" s="680"/>
      <c r="G37" s="681"/>
      <c r="H37" s="682"/>
    </row>
    <row r="38" spans="2:17" ht="15.75" customHeight="1" x14ac:dyDescent="0.3">
      <c r="B38" s="427" t="s">
        <v>79</v>
      </c>
      <c r="C38" s="606"/>
      <c r="D38" s="606"/>
      <c r="E38" s="441"/>
      <c r="F38" s="683">
        <f>M86</f>
        <v>1709743.4</v>
      </c>
      <c r="G38" s="683"/>
      <c r="H38" s="683"/>
    </row>
    <row r="39" spans="2:17" ht="15.6" x14ac:dyDescent="0.3">
      <c r="B39" s="456"/>
      <c r="C39" s="607"/>
      <c r="D39" s="607"/>
      <c r="E39" s="608"/>
      <c r="F39" s="684"/>
      <c r="G39" s="685"/>
      <c r="H39" s="686"/>
    </row>
    <row r="40" spans="2:17" ht="15.6" x14ac:dyDescent="0.3">
      <c r="B40" s="501" t="s">
        <v>80</v>
      </c>
      <c r="C40" s="501"/>
      <c r="D40" s="501"/>
      <c r="E40" s="501"/>
      <c r="F40" s="504">
        <v>0</v>
      </c>
      <c r="G40" s="504"/>
      <c r="H40" s="504"/>
    </row>
    <row r="41" spans="2:17" ht="15.6" x14ac:dyDescent="0.3">
      <c r="B41" s="501" t="s">
        <v>81</v>
      </c>
      <c r="C41" s="501"/>
      <c r="D41" s="501"/>
      <c r="E41" s="501"/>
      <c r="F41" s="504">
        <v>0</v>
      </c>
      <c r="G41" s="504"/>
      <c r="H41" s="504"/>
    </row>
    <row r="42" spans="2:17" ht="15.6" x14ac:dyDescent="0.3">
      <c r="B42" s="645" t="s">
        <v>82</v>
      </c>
      <c r="C42" s="645"/>
      <c r="D42" s="645"/>
      <c r="E42" s="645"/>
      <c r="F42" s="679">
        <f>F20+F36</f>
        <v>13546653.939999999</v>
      </c>
      <c r="G42" s="679"/>
      <c r="H42" s="679"/>
    </row>
    <row r="43" spans="2:17" ht="15.6" x14ac:dyDescent="0.3">
      <c r="B43" s="635"/>
      <c r="C43" s="636"/>
      <c r="D43" s="636"/>
      <c r="E43" s="637"/>
      <c r="F43" s="680"/>
      <c r="G43" s="681"/>
      <c r="H43" s="682"/>
    </row>
    <row r="45" spans="2:17" ht="15.6" x14ac:dyDescent="0.3">
      <c r="B45" s="415" t="s">
        <v>83</v>
      </c>
      <c r="C45" s="415"/>
      <c r="D45" s="415"/>
      <c r="E45" s="415"/>
      <c r="F45" s="415"/>
      <c r="G45" s="415"/>
      <c r="H45" s="415"/>
    </row>
    <row r="46" spans="2:17" ht="16.2" customHeight="1" x14ac:dyDescent="0.3">
      <c r="B46" s="543" t="s">
        <v>84</v>
      </c>
      <c r="C46" s="413" t="s">
        <v>85</v>
      </c>
      <c r="D46" s="413" t="s">
        <v>86</v>
      </c>
      <c r="E46" s="413" t="s">
        <v>87</v>
      </c>
      <c r="F46" s="413" t="s">
        <v>88</v>
      </c>
      <c r="G46" s="413" t="s">
        <v>89</v>
      </c>
      <c r="H46" s="413" t="s">
        <v>90</v>
      </c>
      <c r="I46" s="413" t="s">
        <v>91</v>
      </c>
      <c r="J46" s="413"/>
      <c r="K46" s="413"/>
      <c r="L46" s="413"/>
      <c r="M46" s="413"/>
      <c r="N46" s="413" t="s">
        <v>6</v>
      </c>
      <c r="O46" s="413"/>
      <c r="P46" s="413" t="s">
        <v>92</v>
      </c>
      <c r="Q46" s="413" t="s">
        <v>93</v>
      </c>
    </row>
    <row r="47" spans="2:17" ht="46.95" customHeight="1" x14ac:dyDescent="0.3">
      <c r="B47" s="544"/>
      <c r="C47" s="413"/>
      <c r="D47" s="413"/>
      <c r="E47" s="413"/>
      <c r="F47" s="413"/>
      <c r="G47" s="413"/>
      <c r="H47" s="413"/>
      <c r="I47" s="413" t="s">
        <v>45</v>
      </c>
      <c r="J47" s="413" t="s">
        <v>94</v>
      </c>
      <c r="K47" s="413"/>
      <c r="L47" s="413"/>
      <c r="M47" s="413" t="s">
        <v>723</v>
      </c>
      <c r="N47" s="413" t="s">
        <v>96</v>
      </c>
      <c r="O47" s="413" t="s">
        <v>97</v>
      </c>
      <c r="P47" s="413"/>
      <c r="Q47" s="413"/>
    </row>
    <row r="48" spans="2:17" ht="96" customHeight="1" x14ac:dyDescent="0.3">
      <c r="B48" s="545"/>
      <c r="C48" s="413"/>
      <c r="D48" s="413"/>
      <c r="E48" s="413"/>
      <c r="F48" s="413"/>
      <c r="G48" s="413"/>
      <c r="H48" s="413"/>
      <c r="I48" s="413"/>
      <c r="J48" s="3" t="s">
        <v>98</v>
      </c>
      <c r="K48" s="3" t="s">
        <v>99</v>
      </c>
      <c r="L48" s="3" t="s">
        <v>100</v>
      </c>
      <c r="M48" s="413"/>
      <c r="N48" s="413"/>
      <c r="O48" s="413"/>
      <c r="P48" s="413"/>
      <c r="Q48" s="413"/>
    </row>
    <row r="49" spans="2:19" ht="15.6" x14ac:dyDescent="0.3">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9" ht="15.6" x14ac:dyDescent="0.3">
      <c r="B50" s="547" t="s">
        <v>404</v>
      </c>
      <c r="C50" s="473" t="s">
        <v>101</v>
      </c>
      <c r="D50" s="400" t="s">
        <v>405</v>
      </c>
      <c r="E50" s="473" t="s">
        <v>406</v>
      </c>
      <c r="F50" s="473" t="s">
        <v>259</v>
      </c>
      <c r="G50" s="400" t="s">
        <v>260</v>
      </c>
      <c r="H50" s="473" t="s">
        <v>102</v>
      </c>
      <c r="I50" s="133">
        <f>SUM(J50:M50)</f>
        <v>8994098.1699999999</v>
      </c>
      <c r="J50" s="462">
        <f>SUM(J56:J73)</f>
        <v>0</v>
      </c>
      <c r="K50" s="462">
        <f>SUM(K56:K73)</f>
        <v>0</v>
      </c>
      <c r="L50" s="131">
        <f>L56+L58+L61+L65+L67+L70+L72</f>
        <v>7644982.5800000001</v>
      </c>
      <c r="M50" s="133">
        <f>M56+M58+M61+M65+M67+M70+M72</f>
        <v>1349115.5899999999</v>
      </c>
      <c r="N50" s="400" t="s">
        <v>407</v>
      </c>
      <c r="O50" s="365">
        <f>O56+O58++O61+O65+O67+O70+O72</f>
        <v>211</v>
      </c>
      <c r="P50" s="478"/>
      <c r="Q50" s="473"/>
      <c r="S50" s="21"/>
    </row>
    <row r="51" spans="2:19" ht="15.6" x14ac:dyDescent="0.3">
      <c r="B51" s="548"/>
      <c r="C51" s="474"/>
      <c r="D51" s="401"/>
      <c r="E51" s="474"/>
      <c r="F51" s="474"/>
      <c r="G51" s="401"/>
      <c r="H51" s="474"/>
      <c r="I51" s="190"/>
      <c r="J51" s="457"/>
      <c r="K51" s="457"/>
      <c r="L51" s="220"/>
      <c r="M51" s="190"/>
      <c r="N51" s="401"/>
      <c r="O51" s="145"/>
      <c r="P51" s="479"/>
      <c r="Q51" s="474"/>
    </row>
    <row r="52" spans="2:19" ht="15.6" x14ac:dyDescent="0.3">
      <c r="B52" s="548"/>
      <c r="C52" s="474"/>
      <c r="D52" s="401"/>
      <c r="E52" s="474"/>
      <c r="F52" s="474"/>
      <c r="G52" s="401"/>
      <c r="H52" s="474"/>
      <c r="I52" s="363"/>
      <c r="J52" s="457"/>
      <c r="K52" s="496"/>
      <c r="L52" s="364"/>
      <c r="M52" s="363"/>
      <c r="N52" s="402"/>
      <c r="O52" s="10" t="s">
        <v>23</v>
      </c>
      <c r="P52" s="479"/>
      <c r="Q52" s="474"/>
    </row>
    <row r="53" spans="2:19" ht="15.6" x14ac:dyDescent="0.3">
      <c r="B53" s="548"/>
      <c r="C53" s="474"/>
      <c r="D53" s="401"/>
      <c r="E53" s="474"/>
      <c r="F53" s="474"/>
      <c r="G53" s="401"/>
      <c r="H53" s="474"/>
      <c r="I53" s="134"/>
      <c r="J53" s="457"/>
      <c r="K53" s="457"/>
      <c r="L53" s="166"/>
      <c r="M53" s="134"/>
      <c r="N53" s="400" t="s">
        <v>408</v>
      </c>
      <c r="O53" s="365">
        <f>O57+O60+O63+O66+O69+O71+O73</f>
        <v>211</v>
      </c>
      <c r="P53" s="479"/>
      <c r="Q53" s="474"/>
    </row>
    <row r="54" spans="2:19" ht="15.6" x14ac:dyDescent="0.3">
      <c r="B54" s="548"/>
      <c r="C54" s="474"/>
      <c r="D54" s="401"/>
      <c r="E54" s="474"/>
      <c r="F54" s="474"/>
      <c r="G54" s="401"/>
      <c r="H54" s="474"/>
      <c r="I54" s="134"/>
      <c r="J54" s="457"/>
      <c r="K54" s="457"/>
      <c r="L54" s="166"/>
      <c r="M54" s="134"/>
      <c r="N54" s="401"/>
      <c r="O54" s="145"/>
      <c r="P54" s="479"/>
      <c r="Q54" s="474"/>
    </row>
    <row r="55" spans="2:19" ht="17.25" customHeight="1" x14ac:dyDescent="0.3">
      <c r="B55" s="549"/>
      <c r="C55" s="475"/>
      <c r="D55" s="402"/>
      <c r="E55" s="475"/>
      <c r="F55" s="475"/>
      <c r="G55" s="402"/>
      <c r="H55" s="475"/>
      <c r="I55" s="135"/>
      <c r="J55" s="458"/>
      <c r="K55" s="458"/>
      <c r="L55" s="320"/>
      <c r="M55" s="135"/>
      <c r="N55" s="402"/>
      <c r="O55" s="10" t="s">
        <v>23</v>
      </c>
      <c r="P55" s="574"/>
      <c r="Q55" s="475"/>
    </row>
    <row r="56" spans="2:19" ht="48.75" customHeight="1" outlineLevel="1" x14ac:dyDescent="0.3">
      <c r="B56" s="400" t="s">
        <v>834</v>
      </c>
      <c r="C56" s="502"/>
      <c r="D56" s="400" t="s">
        <v>270</v>
      </c>
      <c r="E56" s="473" t="s">
        <v>406</v>
      </c>
      <c r="F56" s="502"/>
      <c r="G56" s="400" t="s">
        <v>260</v>
      </c>
      <c r="H56" s="502"/>
      <c r="I56" s="462">
        <f>SUM(J56:M56)</f>
        <v>2350000</v>
      </c>
      <c r="J56" s="462">
        <v>0</v>
      </c>
      <c r="K56" s="462">
        <v>0</v>
      </c>
      <c r="L56" s="462">
        <v>1997500</v>
      </c>
      <c r="M56" s="462">
        <v>352500</v>
      </c>
      <c r="N56" s="29" t="s">
        <v>407</v>
      </c>
      <c r="O56" s="41">
        <v>50</v>
      </c>
      <c r="P56" s="473" t="s">
        <v>354</v>
      </c>
      <c r="Q56" s="473" t="s">
        <v>505</v>
      </c>
    </row>
    <row r="57" spans="2:19" ht="31.2" outlineLevel="1" x14ac:dyDescent="0.3">
      <c r="B57" s="402"/>
      <c r="C57" s="555"/>
      <c r="D57" s="402"/>
      <c r="E57" s="475"/>
      <c r="F57" s="555"/>
      <c r="G57" s="402"/>
      <c r="H57" s="555"/>
      <c r="I57" s="458"/>
      <c r="J57" s="458"/>
      <c r="K57" s="458"/>
      <c r="L57" s="458"/>
      <c r="M57" s="458"/>
      <c r="N57" s="31" t="s">
        <v>409</v>
      </c>
      <c r="O57" s="43">
        <v>50</v>
      </c>
      <c r="P57" s="573"/>
      <c r="Q57" s="475"/>
    </row>
    <row r="58" spans="2:19" ht="15.6" outlineLevel="1" x14ac:dyDescent="0.3">
      <c r="B58" s="400" t="s">
        <v>410</v>
      </c>
      <c r="C58" s="502"/>
      <c r="D58" s="400" t="s">
        <v>279</v>
      </c>
      <c r="E58" s="473" t="s">
        <v>406</v>
      </c>
      <c r="F58" s="502"/>
      <c r="G58" s="400" t="s">
        <v>260</v>
      </c>
      <c r="H58" s="502"/>
      <c r="I58" s="133">
        <f>SUM(J58:M58)</f>
        <v>1231833.1400000001</v>
      </c>
      <c r="J58" s="462">
        <v>0</v>
      </c>
      <c r="K58" s="462">
        <v>0</v>
      </c>
      <c r="L58" s="133">
        <v>1047058.18</v>
      </c>
      <c r="M58" s="133">
        <v>184774.96</v>
      </c>
      <c r="N58" s="400" t="s">
        <v>407</v>
      </c>
      <c r="O58" s="37">
        <v>8</v>
      </c>
      <c r="P58" s="473" t="s">
        <v>332</v>
      </c>
      <c r="Q58" s="473" t="s">
        <v>321</v>
      </c>
      <c r="S58" s="212"/>
    </row>
    <row r="59" spans="2:19" ht="34.5" customHeight="1" outlineLevel="1" x14ac:dyDescent="0.3">
      <c r="B59" s="401"/>
      <c r="C59" s="503"/>
      <c r="D59" s="401"/>
      <c r="E59" s="474"/>
      <c r="F59" s="503"/>
      <c r="G59" s="401"/>
      <c r="H59" s="503"/>
      <c r="I59" s="190"/>
      <c r="J59" s="457"/>
      <c r="K59" s="457"/>
      <c r="L59" s="190"/>
      <c r="M59" s="190"/>
      <c r="N59" s="402"/>
      <c r="O59" s="38"/>
      <c r="P59" s="474"/>
      <c r="Q59" s="474"/>
    </row>
    <row r="60" spans="2:19" ht="31.2" outlineLevel="1" x14ac:dyDescent="0.3">
      <c r="B60" s="402"/>
      <c r="C60" s="555"/>
      <c r="D60" s="402"/>
      <c r="E60" s="475"/>
      <c r="F60" s="503"/>
      <c r="G60" s="401"/>
      <c r="H60" s="503"/>
      <c r="I60" s="139"/>
      <c r="J60" s="457"/>
      <c r="K60" s="457"/>
      <c r="L60" s="139"/>
      <c r="M60" s="139"/>
      <c r="N60" s="31" t="s">
        <v>409</v>
      </c>
      <c r="O60" s="43">
        <v>8</v>
      </c>
      <c r="P60" s="573"/>
      <c r="Q60" s="475"/>
    </row>
    <row r="61" spans="2:19" ht="15.75" customHeight="1" outlineLevel="1" x14ac:dyDescent="0.3">
      <c r="B61" s="400" t="s">
        <v>411</v>
      </c>
      <c r="C61" s="125"/>
      <c r="D61" s="400" t="s">
        <v>279</v>
      </c>
      <c r="E61" s="712" t="s">
        <v>406</v>
      </c>
      <c r="F61" s="502"/>
      <c r="G61" s="400" t="s">
        <v>260</v>
      </c>
      <c r="H61" s="502"/>
      <c r="I61" s="133">
        <f>SUM(J61:M61)</f>
        <v>471459.95999999996</v>
      </c>
      <c r="J61" s="462">
        <v>0</v>
      </c>
      <c r="K61" s="462">
        <v>0</v>
      </c>
      <c r="L61" s="133">
        <v>400740.97</v>
      </c>
      <c r="M61" s="133">
        <v>70718.990000000005</v>
      </c>
      <c r="N61" s="441" t="s">
        <v>407</v>
      </c>
      <c r="O61" s="37">
        <v>20</v>
      </c>
      <c r="P61" s="473" t="s">
        <v>280</v>
      </c>
      <c r="Q61" s="473" t="s">
        <v>342</v>
      </c>
      <c r="S61" s="212"/>
    </row>
    <row r="62" spans="2:19" ht="33.75" customHeight="1" outlineLevel="1" x14ac:dyDescent="0.3">
      <c r="B62" s="401"/>
      <c r="C62" s="503"/>
      <c r="D62" s="401"/>
      <c r="E62" s="713"/>
      <c r="F62" s="503"/>
      <c r="G62" s="401"/>
      <c r="H62" s="503"/>
      <c r="I62" s="190"/>
      <c r="J62" s="457"/>
      <c r="K62" s="457"/>
      <c r="L62" s="190"/>
      <c r="M62" s="190"/>
      <c r="N62" s="608"/>
      <c r="O62" s="137"/>
      <c r="P62" s="474"/>
      <c r="Q62" s="474"/>
    </row>
    <row r="63" spans="2:19" ht="15.6" outlineLevel="1" x14ac:dyDescent="0.3">
      <c r="B63" s="401"/>
      <c r="C63" s="503"/>
      <c r="D63" s="401"/>
      <c r="E63" s="713"/>
      <c r="F63" s="503"/>
      <c r="G63" s="401"/>
      <c r="H63" s="503"/>
      <c r="I63" s="134"/>
      <c r="J63" s="457"/>
      <c r="K63" s="457"/>
      <c r="L63" s="134"/>
      <c r="M63" s="134"/>
      <c r="N63" s="441" t="s">
        <v>409</v>
      </c>
      <c r="O63" s="24">
        <v>20</v>
      </c>
      <c r="P63" s="474"/>
      <c r="Q63" s="474"/>
    </row>
    <row r="64" spans="2:19" ht="33.75" customHeight="1" outlineLevel="1" x14ac:dyDescent="0.3">
      <c r="B64" s="402"/>
      <c r="C64" s="555"/>
      <c r="D64" s="402"/>
      <c r="E64" s="714"/>
      <c r="F64" s="108"/>
      <c r="G64" s="61"/>
      <c r="H64" s="108"/>
      <c r="I64" s="135"/>
      <c r="J64" s="135"/>
      <c r="K64" s="135"/>
      <c r="L64" s="135"/>
      <c r="M64" s="135"/>
      <c r="N64" s="608"/>
      <c r="O64" s="138"/>
      <c r="P64" s="475"/>
      <c r="Q64" s="475"/>
    </row>
    <row r="65" spans="2:17" ht="48.75" customHeight="1" outlineLevel="1" x14ac:dyDescent="0.3">
      <c r="B65" s="400" t="s">
        <v>412</v>
      </c>
      <c r="C65" s="502"/>
      <c r="D65" s="400" t="s">
        <v>284</v>
      </c>
      <c r="E65" s="473" t="s">
        <v>406</v>
      </c>
      <c r="F65" s="503"/>
      <c r="G65" s="401" t="s">
        <v>260</v>
      </c>
      <c r="H65" s="503"/>
      <c r="I65" s="457">
        <v>1071548.21</v>
      </c>
      <c r="J65" s="457">
        <v>0</v>
      </c>
      <c r="K65" s="457">
        <v>0</v>
      </c>
      <c r="L65" s="457">
        <v>910815.98</v>
      </c>
      <c r="M65" s="457">
        <v>160732.23000000001</v>
      </c>
      <c r="N65" s="29" t="s">
        <v>407</v>
      </c>
      <c r="O65" s="41">
        <v>37</v>
      </c>
      <c r="P65" s="473" t="s">
        <v>272</v>
      </c>
      <c r="Q65" s="473" t="s">
        <v>348</v>
      </c>
    </row>
    <row r="66" spans="2:17" ht="31.2" outlineLevel="1" x14ac:dyDescent="0.3">
      <c r="B66" s="402"/>
      <c r="C66" s="555"/>
      <c r="D66" s="402"/>
      <c r="E66" s="475"/>
      <c r="F66" s="555"/>
      <c r="G66" s="402"/>
      <c r="H66" s="555"/>
      <c r="I66" s="458"/>
      <c r="J66" s="458"/>
      <c r="K66" s="458"/>
      <c r="L66" s="458"/>
      <c r="M66" s="458"/>
      <c r="N66" s="31" t="s">
        <v>409</v>
      </c>
      <c r="O66" s="43">
        <v>37</v>
      </c>
      <c r="P66" s="573"/>
      <c r="Q66" s="475"/>
    </row>
    <row r="67" spans="2:17" ht="15.75" customHeight="1" outlineLevel="1" x14ac:dyDescent="0.3">
      <c r="B67" s="400" t="s">
        <v>413</v>
      </c>
      <c r="C67" s="502"/>
      <c r="D67" s="400" t="s">
        <v>353</v>
      </c>
      <c r="E67" s="473" t="s">
        <v>406</v>
      </c>
      <c r="F67" s="502"/>
      <c r="G67" s="400" t="s">
        <v>260</v>
      </c>
      <c r="H67" s="502"/>
      <c r="I67" s="174">
        <f>SUM(J67:M67)</f>
        <v>2207561.35</v>
      </c>
      <c r="J67" s="174">
        <v>0</v>
      </c>
      <c r="K67" s="174">
        <v>0</v>
      </c>
      <c r="L67" s="174">
        <v>1876427.14</v>
      </c>
      <c r="M67" s="174">
        <v>331134.21000000002</v>
      </c>
      <c r="N67" s="400" t="s">
        <v>407</v>
      </c>
      <c r="O67" s="710">
        <v>50</v>
      </c>
      <c r="P67" s="473" t="s">
        <v>354</v>
      </c>
      <c r="Q67" s="473" t="s">
        <v>344</v>
      </c>
    </row>
    <row r="68" spans="2:17" ht="30.75" customHeight="1" outlineLevel="1" x14ac:dyDescent="0.3">
      <c r="B68" s="401"/>
      <c r="C68" s="503"/>
      <c r="D68" s="401"/>
      <c r="E68" s="474"/>
      <c r="F68" s="503"/>
      <c r="G68" s="401"/>
      <c r="H68" s="503"/>
      <c r="I68" s="170"/>
      <c r="J68" s="170"/>
      <c r="K68" s="170"/>
      <c r="L68" s="170"/>
      <c r="M68" s="170"/>
      <c r="N68" s="402"/>
      <c r="O68" s="711"/>
      <c r="P68" s="474"/>
      <c r="Q68" s="474"/>
    </row>
    <row r="69" spans="2:17" ht="31.2" outlineLevel="1" x14ac:dyDescent="0.3">
      <c r="B69" s="402"/>
      <c r="C69" s="555"/>
      <c r="D69" s="402"/>
      <c r="E69" s="475"/>
      <c r="F69" s="555"/>
      <c r="G69" s="402"/>
      <c r="H69" s="555"/>
      <c r="I69" s="127"/>
      <c r="J69" s="127"/>
      <c r="K69" s="127"/>
      <c r="L69" s="127"/>
      <c r="M69" s="127"/>
      <c r="N69" s="31" t="s">
        <v>409</v>
      </c>
      <c r="O69" s="43">
        <v>50</v>
      </c>
      <c r="P69" s="573"/>
      <c r="Q69" s="475"/>
    </row>
    <row r="70" spans="2:17" ht="48.75" customHeight="1" outlineLevel="1" x14ac:dyDescent="0.3">
      <c r="B70" s="400" t="s">
        <v>414</v>
      </c>
      <c r="C70" s="502"/>
      <c r="D70" s="400" t="s">
        <v>290</v>
      </c>
      <c r="E70" s="473" t="s">
        <v>406</v>
      </c>
      <c r="F70" s="502"/>
      <c r="G70" s="400" t="s">
        <v>260</v>
      </c>
      <c r="H70" s="502"/>
      <c r="I70" s="462">
        <f>SUM(J70:M70)</f>
        <v>452633.96</v>
      </c>
      <c r="J70" s="462">
        <v>0</v>
      </c>
      <c r="K70" s="462">
        <v>0</v>
      </c>
      <c r="L70" s="462">
        <v>384738</v>
      </c>
      <c r="M70" s="462">
        <v>67895.960000000006</v>
      </c>
      <c r="N70" s="29" t="s">
        <v>407</v>
      </c>
      <c r="O70" s="41">
        <v>28</v>
      </c>
      <c r="P70" s="473" t="s">
        <v>274</v>
      </c>
      <c r="Q70" s="473" t="s">
        <v>348</v>
      </c>
    </row>
    <row r="71" spans="2:17" ht="31.2" outlineLevel="1" x14ac:dyDescent="0.3">
      <c r="B71" s="402"/>
      <c r="C71" s="555"/>
      <c r="D71" s="402"/>
      <c r="E71" s="475"/>
      <c r="F71" s="555"/>
      <c r="G71" s="402"/>
      <c r="H71" s="555"/>
      <c r="I71" s="458"/>
      <c r="J71" s="458"/>
      <c r="K71" s="458"/>
      <c r="L71" s="458"/>
      <c r="M71" s="458"/>
      <c r="N71" s="31" t="s">
        <v>409</v>
      </c>
      <c r="O71" s="43">
        <v>28</v>
      </c>
      <c r="P71" s="573"/>
      <c r="Q71" s="475"/>
    </row>
    <row r="72" spans="2:17" ht="48.75" customHeight="1" outlineLevel="1" x14ac:dyDescent="0.3">
      <c r="B72" s="400" t="s">
        <v>415</v>
      </c>
      <c r="C72" s="502"/>
      <c r="D72" s="400" t="s">
        <v>296</v>
      </c>
      <c r="E72" s="473" t="s">
        <v>406</v>
      </c>
      <c r="F72" s="502"/>
      <c r="G72" s="400" t="s">
        <v>260</v>
      </c>
      <c r="H72" s="502"/>
      <c r="I72" s="462">
        <v>1209061.55</v>
      </c>
      <c r="J72" s="462">
        <v>0</v>
      </c>
      <c r="K72" s="462">
        <v>0</v>
      </c>
      <c r="L72" s="462">
        <v>1027702.31</v>
      </c>
      <c r="M72" s="462">
        <v>181359.24</v>
      </c>
      <c r="N72" s="29" t="s">
        <v>407</v>
      </c>
      <c r="O72" s="41">
        <v>18</v>
      </c>
      <c r="P72" s="473" t="s">
        <v>354</v>
      </c>
      <c r="Q72" s="473" t="s">
        <v>342</v>
      </c>
    </row>
    <row r="73" spans="2:17" ht="31.2" outlineLevel="1" x14ac:dyDescent="0.3">
      <c r="B73" s="402"/>
      <c r="C73" s="555"/>
      <c r="D73" s="402"/>
      <c r="E73" s="475"/>
      <c r="F73" s="555"/>
      <c r="G73" s="402"/>
      <c r="H73" s="555"/>
      <c r="I73" s="458"/>
      <c r="J73" s="458"/>
      <c r="K73" s="458"/>
      <c r="L73" s="458"/>
      <c r="M73" s="458"/>
      <c r="N73" s="31" t="s">
        <v>409</v>
      </c>
      <c r="O73" s="80">
        <v>18</v>
      </c>
      <c r="P73" s="573"/>
      <c r="Q73" s="475"/>
    </row>
    <row r="74" spans="2:17" ht="50.4" customHeight="1" outlineLevel="1" x14ac:dyDescent="0.3">
      <c r="B74" s="716" t="s">
        <v>825</v>
      </c>
      <c r="C74" s="353" t="s">
        <v>101</v>
      </c>
      <c r="D74" s="672" t="s">
        <v>405</v>
      </c>
      <c r="E74" s="354" t="s">
        <v>826</v>
      </c>
      <c r="F74" s="354"/>
      <c r="G74" s="672" t="s">
        <v>260</v>
      </c>
      <c r="H74" s="667" t="s">
        <v>102</v>
      </c>
      <c r="I74" s="351">
        <f>SUM(I76:I85)</f>
        <v>4552555.7700000005</v>
      </c>
      <c r="J74" s="351">
        <f t="shared" ref="J74:M74" si="0">SUM(J76:J85)</f>
        <v>0</v>
      </c>
      <c r="K74" s="351">
        <f t="shared" si="0"/>
        <v>0</v>
      </c>
      <c r="L74" s="351">
        <f>SUM(L76:L85)</f>
        <v>4191927.96</v>
      </c>
      <c r="M74" s="351">
        <f t="shared" si="0"/>
        <v>360627.81000000006</v>
      </c>
      <c r="N74" s="372" t="s">
        <v>836</v>
      </c>
      <c r="O74" s="374">
        <f>SUM(O76,O78,O80,O82,O84)</f>
        <v>118</v>
      </c>
      <c r="P74" s="373"/>
      <c r="Q74" s="354"/>
    </row>
    <row r="75" spans="2:17" ht="49.2" customHeight="1" outlineLevel="1" x14ac:dyDescent="0.3">
      <c r="B75" s="717"/>
      <c r="C75" s="355"/>
      <c r="D75" s="673"/>
      <c r="E75" s="354"/>
      <c r="F75" s="354"/>
      <c r="G75" s="673"/>
      <c r="H75" s="674"/>
      <c r="I75" s="351"/>
      <c r="J75" s="351"/>
      <c r="K75" s="351"/>
      <c r="L75" s="351"/>
      <c r="M75" s="351"/>
      <c r="N75" s="372" t="s">
        <v>837</v>
      </c>
      <c r="O75" s="374">
        <f>SUM(O77,O79,O81,O83,O85)</f>
        <v>118</v>
      </c>
      <c r="P75" s="373"/>
      <c r="Q75" s="354"/>
    </row>
    <row r="76" spans="2:17" ht="51.75" customHeight="1" outlineLevel="1" x14ac:dyDescent="0.3">
      <c r="B76" s="670" t="s">
        <v>847</v>
      </c>
      <c r="C76" s="667"/>
      <c r="D76" s="672" t="s">
        <v>270</v>
      </c>
      <c r="E76" s="667" t="s">
        <v>826</v>
      </c>
      <c r="F76" s="353"/>
      <c r="G76" s="672" t="s">
        <v>260</v>
      </c>
      <c r="H76" s="353"/>
      <c r="I76" s="356">
        <f>SUM(J76:M76)</f>
        <v>1052631.58</v>
      </c>
      <c r="J76" s="356">
        <v>0</v>
      </c>
      <c r="K76" s="356">
        <v>0</v>
      </c>
      <c r="L76" s="356">
        <v>1000000</v>
      </c>
      <c r="M76" s="356">
        <v>52631.58</v>
      </c>
      <c r="N76" s="355" t="s">
        <v>836</v>
      </c>
      <c r="O76" s="354">
        <v>29</v>
      </c>
      <c r="P76" s="667" t="s">
        <v>354</v>
      </c>
      <c r="Q76" s="667" t="s">
        <v>391</v>
      </c>
    </row>
    <row r="77" spans="2:17" ht="51" customHeight="1" outlineLevel="1" x14ac:dyDescent="0.3">
      <c r="B77" s="671"/>
      <c r="C77" s="668"/>
      <c r="D77" s="673"/>
      <c r="E77" s="674"/>
      <c r="F77" s="354"/>
      <c r="G77" s="673"/>
      <c r="H77" s="354"/>
      <c r="I77" s="351"/>
      <c r="J77" s="351"/>
      <c r="K77" s="351"/>
      <c r="L77" s="351"/>
      <c r="M77" s="351"/>
      <c r="N77" s="366" t="s">
        <v>837</v>
      </c>
      <c r="O77" s="376">
        <v>29</v>
      </c>
      <c r="P77" s="675"/>
      <c r="Q77" s="668"/>
    </row>
    <row r="78" spans="2:17" ht="53.25" customHeight="1" outlineLevel="1" x14ac:dyDescent="0.3">
      <c r="B78" s="670" t="s">
        <v>827</v>
      </c>
      <c r="C78" s="667"/>
      <c r="D78" s="672" t="s">
        <v>279</v>
      </c>
      <c r="E78" s="667" t="s">
        <v>826</v>
      </c>
      <c r="F78" s="353"/>
      <c r="G78" s="672" t="s">
        <v>260</v>
      </c>
      <c r="H78" s="353"/>
      <c r="I78" s="356">
        <f>SUM(J78:M78)</f>
        <v>508524.05000000005</v>
      </c>
      <c r="J78" s="356">
        <v>0</v>
      </c>
      <c r="K78" s="356">
        <v>0</v>
      </c>
      <c r="L78" s="356">
        <v>483097.84</v>
      </c>
      <c r="M78" s="356">
        <v>25426.21</v>
      </c>
      <c r="N78" s="352" t="s">
        <v>836</v>
      </c>
      <c r="O78" s="353">
        <v>20</v>
      </c>
      <c r="P78" s="667" t="s">
        <v>275</v>
      </c>
      <c r="Q78" s="667" t="s">
        <v>828</v>
      </c>
    </row>
    <row r="79" spans="2:17" ht="75" customHeight="1" outlineLevel="1" x14ac:dyDescent="0.3">
      <c r="B79" s="671"/>
      <c r="C79" s="668"/>
      <c r="D79" s="673"/>
      <c r="E79" s="674"/>
      <c r="F79" s="354"/>
      <c r="G79" s="673"/>
      <c r="H79" s="354"/>
      <c r="I79" s="351"/>
      <c r="J79" s="351"/>
      <c r="K79" s="351"/>
      <c r="L79" s="351"/>
      <c r="M79" s="351"/>
      <c r="N79" s="366" t="s">
        <v>837</v>
      </c>
      <c r="O79" s="376">
        <v>20</v>
      </c>
      <c r="P79" s="675"/>
      <c r="Q79" s="668"/>
    </row>
    <row r="80" spans="2:17" ht="47.4" customHeight="1" outlineLevel="1" x14ac:dyDescent="0.3">
      <c r="B80" s="670" t="s">
        <v>830</v>
      </c>
      <c r="C80" s="667"/>
      <c r="D80" s="672" t="s">
        <v>353</v>
      </c>
      <c r="E80" s="667" t="s">
        <v>826</v>
      </c>
      <c r="F80" s="353"/>
      <c r="G80" s="672" t="s">
        <v>260</v>
      </c>
      <c r="H80" s="353"/>
      <c r="I80" s="356">
        <f>SUM(J80:M80)</f>
        <v>1505664.65</v>
      </c>
      <c r="J80" s="356">
        <v>0</v>
      </c>
      <c r="K80" s="356">
        <v>0</v>
      </c>
      <c r="L80" s="356">
        <v>1430381.41</v>
      </c>
      <c r="M80" s="356">
        <v>75283.240000000005</v>
      </c>
      <c r="N80" s="352" t="s">
        <v>836</v>
      </c>
      <c r="O80" s="353">
        <v>30</v>
      </c>
      <c r="P80" s="667" t="s">
        <v>831</v>
      </c>
      <c r="Q80" s="667" t="s">
        <v>832</v>
      </c>
    </row>
    <row r="81" spans="2:17" ht="51" customHeight="1" outlineLevel="1" x14ac:dyDescent="0.3">
      <c r="B81" s="671"/>
      <c r="C81" s="668"/>
      <c r="D81" s="673"/>
      <c r="E81" s="674"/>
      <c r="F81" s="354"/>
      <c r="G81" s="673"/>
      <c r="H81" s="354"/>
      <c r="I81" s="351"/>
      <c r="J81" s="351"/>
      <c r="K81" s="351"/>
      <c r="L81" s="351"/>
      <c r="M81" s="351"/>
      <c r="N81" s="366" t="s">
        <v>837</v>
      </c>
      <c r="O81" s="376">
        <v>30</v>
      </c>
      <c r="P81" s="668"/>
      <c r="Q81" s="668"/>
    </row>
    <row r="82" spans="2:17" ht="52.8" customHeight="1" outlineLevel="1" x14ac:dyDescent="0.3">
      <c r="B82" s="670" t="s">
        <v>829</v>
      </c>
      <c r="C82" s="667"/>
      <c r="D82" s="672" t="s">
        <v>290</v>
      </c>
      <c r="E82" s="667" t="s">
        <v>826</v>
      </c>
      <c r="F82" s="353"/>
      <c r="G82" s="672" t="s">
        <v>260</v>
      </c>
      <c r="H82" s="353"/>
      <c r="I82" s="356">
        <f>SUM(J82:M82)</f>
        <v>1245735.49</v>
      </c>
      <c r="J82" s="356">
        <v>0</v>
      </c>
      <c r="K82" s="356">
        <v>0</v>
      </c>
      <c r="L82" s="356">
        <v>1183448.71</v>
      </c>
      <c r="M82" s="356">
        <v>62286.78</v>
      </c>
      <c r="N82" s="352" t="s">
        <v>838</v>
      </c>
      <c r="O82" s="353">
        <v>35</v>
      </c>
      <c r="P82" s="667" t="s">
        <v>348</v>
      </c>
      <c r="Q82" s="667" t="s">
        <v>828</v>
      </c>
    </row>
    <row r="83" spans="2:17" ht="51.6" customHeight="1" outlineLevel="1" x14ac:dyDescent="0.3">
      <c r="B83" s="671"/>
      <c r="C83" s="668"/>
      <c r="D83" s="673"/>
      <c r="E83" s="674"/>
      <c r="F83" s="354"/>
      <c r="G83" s="673"/>
      <c r="H83" s="354"/>
      <c r="I83" s="351"/>
      <c r="J83" s="351"/>
      <c r="K83" s="351"/>
      <c r="L83" s="351"/>
      <c r="M83" s="351"/>
      <c r="N83" s="366" t="s">
        <v>837</v>
      </c>
      <c r="O83" s="376">
        <v>35</v>
      </c>
      <c r="P83" s="668"/>
      <c r="Q83" s="668"/>
    </row>
    <row r="84" spans="2:17" ht="46.8" outlineLevel="1" x14ac:dyDescent="0.3">
      <c r="B84" s="670" t="s">
        <v>833</v>
      </c>
      <c r="C84" s="667"/>
      <c r="D84" s="672" t="s">
        <v>296</v>
      </c>
      <c r="E84" s="667" t="s">
        <v>826</v>
      </c>
      <c r="F84" s="353"/>
      <c r="G84" s="672" t="s">
        <v>260</v>
      </c>
      <c r="H84" s="353"/>
      <c r="I84" s="356">
        <f>SUM(J84:M84)</f>
        <v>240000</v>
      </c>
      <c r="J84" s="356">
        <v>0</v>
      </c>
      <c r="K84" s="356">
        <v>0</v>
      </c>
      <c r="L84" s="356">
        <v>95000</v>
      </c>
      <c r="M84" s="356">
        <v>145000</v>
      </c>
      <c r="N84" s="352" t="s">
        <v>836</v>
      </c>
      <c r="O84" s="353">
        <v>4</v>
      </c>
      <c r="P84" s="667" t="s">
        <v>348</v>
      </c>
      <c r="Q84" s="667" t="s">
        <v>355</v>
      </c>
    </row>
    <row r="85" spans="2:17" ht="51" customHeight="1" outlineLevel="1" x14ac:dyDescent="0.3">
      <c r="B85" s="671"/>
      <c r="C85" s="668"/>
      <c r="D85" s="673"/>
      <c r="E85" s="674"/>
      <c r="F85" s="354"/>
      <c r="G85" s="673"/>
      <c r="H85" s="354"/>
      <c r="I85" s="351"/>
      <c r="J85" s="351"/>
      <c r="K85" s="351"/>
      <c r="L85" s="351"/>
      <c r="M85" s="351"/>
      <c r="N85" s="366" t="s">
        <v>839</v>
      </c>
      <c r="O85" s="376">
        <v>4</v>
      </c>
      <c r="P85" s="668"/>
      <c r="Q85" s="668"/>
    </row>
    <row r="86" spans="2:17" ht="15.6" x14ac:dyDescent="0.3">
      <c r="B86" s="412" t="s">
        <v>105</v>
      </c>
      <c r="C86" s="412"/>
      <c r="D86" s="412"/>
      <c r="E86" s="412"/>
      <c r="F86" s="412"/>
      <c r="G86" s="412"/>
      <c r="H86" s="412"/>
      <c r="I86" s="381">
        <f>I50+I74</f>
        <v>13546653.940000001</v>
      </c>
      <c r="J86" s="175">
        <f t="shared" ref="J86:K86" si="1">J50</f>
        <v>0</v>
      </c>
      <c r="K86" s="175">
        <f t="shared" si="1"/>
        <v>0</v>
      </c>
      <c r="L86" s="382">
        <f>L50+L74</f>
        <v>11836910.539999999</v>
      </c>
      <c r="M86" s="382">
        <f>M50+M74</f>
        <v>1709743.4</v>
      </c>
      <c r="N86" s="649"/>
      <c r="O86" s="649"/>
      <c r="P86" s="649"/>
      <c r="Q86" s="649"/>
    </row>
    <row r="87" spans="2:17" ht="15.6" x14ac:dyDescent="0.3">
      <c r="B87" s="676"/>
      <c r="C87" s="677"/>
      <c r="D87" s="677"/>
      <c r="E87" s="677"/>
      <c r="F87" s="677"/>
      <c r="G87" s="677"/>
      <c r="H87" s="678"/>
      <c r="I87" s="380"/>
      <c r="J87" s="380"/>
      <c r="K87" s="380"/>
      <c r="L87" s="380"/>
      <c r="M87" s="380"/>
      <c r="N87" s="564"/>
      <c r="O87" s="565"/>
      <c r="P87" s="565"/>
      <c r="Q87" s="566"/>
    </row>
    <row r="88" spans="2:17" ht="32.25" customHeight="1" x14ac:dyDescent="0.3">
      <c r="B88" s="606" t="s">
        <v>729</v>
      </c>
      <c r="C88" s="606"/>
      <c r="D88" s="606"/>
      <c r="E88" s="606"/>
      <c r="F88" s="606"/>
      <c r="G88" s="606"/>
      <c r="H88" s="606"/>
      <c r="I88" s="606"/>
      <c r="J88" s="606"/>
      <c r="K88" s="606"/>
      <c r="L88" s="606"/>
      <c r="M88" s="606"/>
      <c r="N88" s="606"/>
      <c r="O88" s="606"/>
      <c r="P88" s="606"/>
      <c r="Q88" s="606"/>
    </row>
    <row r="89" spans="2:17" ht="32.25" customHeight="1" x14ac:dyDescent="0.3">
      <c r="B89" s="669" t="s">
        <v>848</v>
      </c>
      <c r="C89" s="669"/>
      <c r="D89" s="669"/>
      <c r="E89" s="669"/>
      <c r="F89" s="669"/>
      <c r="G89" s="669"/>
      <c r="H89" s="669"/>
      <c r="I89" s="669"/>
      <c r="J89" s="669"/>
      <c r="K89" s="669"/>
      <c r="L89" s="669"/>
      <c r="M89" s="669"/>
      <c r="N89" s="669"/>
      <c r="O89" s="669"/>
      <c r="P89" s="669"/>
      <c r="Q89" s="669"/>
    </row>
    <row r="91" spans="2:17" ht="15.6" x14ac:dyDescent="0.3">
      <c r="B91" s="513" t="s">
        <v>106</v>
      </c>
      <c r="C91" s="513"/>
      <c r="D91" s="513"/>
      <c r="E91" s="513"/>
    </row>
    <row r="92" spans="2:17" ht="35.4" customHeight="1" x14ac:dyDescent="0.3">
      <c r="B92" s="9" t="s">
        <v>3</v>
      </c>
      <c r="C92" s="413" t="s">
        <v>107</v>
      </c>
      <c r="D92" s="413"/>
      <c r="E92" s="413"/>
      <c r="F92" s="447" t="s">
        <v>108</v>
      </c>
      <c r="G92" s="447"/>
      <c r="H92" s="447"/>
      <c r="I92" s="447"/>
      <c r="J92" s="413" t="s">
        <v>109</v>
      </c>
      <c r="K92" s="447"/>
      <c r="L92" s="447"/>
      <c r="M92" s="447"/>
    </row>
    <row r="93" spans="2:17" ht="15.6" x14ac:dyDescent="0.3">
      <c r="B93" s="4">
        <v>1</v>
      </c>
      <c r="C93" s="483">
        <v>2</v>
      </c>
      <c r="D93" s="483"/>
      <c r="E93" s="483"/>
      <c r="F93" s="483">
        <v>3</v>
      </c>
      <c r="G93" s="483"/>
      <c r="H93" s="483"/>
      <c r="I93" s="483"/>
      <c r="J93" s="483">
        <v>4</v>
      </c>
      <c r="K93" s="483"/>
      <c r="L93" s="483"/>
      <c r="M93" s="483"/>
    </row>
    <row r="94" spans="2:17" ht="31.5" customHeight="1" x14ac:dyDescent="0.3">
      <c r="B94" s="8"/>
      <c r="C94" s="440" t="s">
        <v>302</v>
      </c>
      <c r="D94" s="440"/>
      <c r="E94" s="440"/>
      <c r="F94" s="550"/>
      <c r="G94" s="550"/>
      <c r="H94" s="550"/>
      <c r="I94" s="550"/>
      <c r="J94" s="550"/>
      <c r="K94" s="550"/>
      <c r="L94" s="550"/>
      <c r="M94" s="550"/>
    </row>
    <row r="96" spans="2:17" ht="15.6" x14ac:dyDescent="0.3">
      <c r="B96" s="513" t="s">
        <v>110</v>
      </c>
      <c r="C96" s="513"/>
      <c r="D96" s="513"/>
      <c r="E96" s="513"/>
      <c r="F96" s="513"/>
    </row>
    <row r="97" spans="2:13" ht="33.6" customHeight="1" x14ac:dyDescent="0.3">
      <c r="B97" s="9" t="s">
        <v>3</v>
      </c>
      <c r="C97" s="447" t="s">
        <v>111</v>
      </c>
      <c r="D97" s="447"/>
      <c r="E97" s="447"/>
      <c r="F97" s="447" t="s">
        <v>108</v>
      </c>
      <c r="G97" s="447"/>
      <c r="H97" s="447"/>
      <c r="I97" s="447"/>
      <c r="J97" s="413" t="s">
        <v>112</v>
      </c>
      <c r="K97" s="447"/>
      <c r="L97" s="447"/>
      <c r="M97" s="447"/>
    </row>
    <row r="98" spans="2:13" ht="15.6" x14ac:dyDescent="0.3">
      <c r="B98" s="4">
        <v>1</v>
      </c>
      <c r="C98" s="483">
        <v>2</v>
      </c>
      <c r="D98" s="483"/>
      <c r="E98" s="483"/>
      <c r="F98" s="483">
        <v>3</v>
      </c>
      <c r="G98" s="483"/>
      <c r="H98" s="483"/>
      <c r="I98" s="483"/>
      <c r="J98" s="483">
        <v>4</v>
      </c>
      <c r="K98" s="483"/>
      <c r="L98" s="483"/>
      <c r="M98" s="483"/>
    </row>
    <row r="99" spans="2:13" ht="46.5" customHeight="1" x14ac:dyDescent="0.3">
      <c r="B99" s="8"/>
      <c r="C99" s="440" t="s">
        <v>303</v>
      </c>
      <c r="D99" s="440"/>
      <c r="E99" s="440"/>
      <c r="F99" s="550"/>
      <c r="G99" s="550"/>
      <c r="H99" s="550"/>
      <c r="I99" s="550"/>
      <c r="J99" s="550"/>
      <c r="K99" s="550"/>
      <c r="L99" s="550"/>
      <c r="M99" s="550"/>
    </row>
    <row r="101" spans="2:13" ht="15.6" x14ac:dyDescent="0.3">
      <c r="B101" s="513" t="s">
        <v>113</v>
      </c>
      <c r="C101" s="513"/>
      <c r="D101" s="513"/>
    </row>
    <row r="102" spans="2:13" ht="38.4" customHeight="1" x14ac:dyDescent="0.3">
      <c r="B102" s="9" t="s">
        <v>3</v>
      </c>
      <c r="C102" s="413" t="s">
        <v>114</v>
      </c>
      <c r="D102" s="413"/>
      <c r="E102" s="413"/>
      <c r="F102" s="514" t="s">
        <v>115</v>
      </c>
      <c r="G102" s="515"/>
      <c r="H102" s="515"/>
      <c r="I102" s="515"/>
      <c r="J102" s="515"/>
      <c r="K102" s="515"/>
      <c r="L102" s="515"/>
      <c r="M102" s="516"/>
    </row>
    <row r="103" spans="2:13" ht="15.6" x14ac:dyDescent="0.3">
      <c r="B103" s="4">
        <v>1</v>
      </c>
      <c r="C103" s="483">
        <v>2</v>
      </c>
      <c r="D103" s="483"/>
      <c r="E103" s="483"/>
      <c r="F103" s="517">
        <v>3</v>
      </c>
      <c r="G103" s="518"/>
      <c r="H103" s="518"/>
      <c r="I103" s="518"/>
      <c r="J103" s="518"/>
      <c r="K103" s="518"/>
      <c r="L103" s="518"/>
      <c r="M103" s="519"/>
    </row>
    <row r="104" spans="2:13" ht="14.4" customHeight="1" x14ac:dyDescent="0.3">
      <c r="B104" s="25" t="s">
        <v>15</v>
      </c>
      <c r="C104" s="512"/>
      <c r="D104" s="512"/>
      <c r="E104" s="512"/>
      <c r="F104" s="509"/>
      <c r="G104" s="510"/>
      <c r="H104" s="510"/>
      <c r="I104" s="510"/>
      <c r="J104" s="510"/>
      <c r="K104" s="510"/>
      <c r="L104" s="510"/>
      <c r="M104" s="511"/>
    </row>
    <row r="106" spans="2:13" ht="15.6" x14ac:dyDescent="0.3">
      <c r="B106" s="513" t="s">
        <v>116</v>
      </c>
      <c r="C106" s="513"/>
      <c r="D106" s="513"/>
      <c r="E106" s="513"/>
      <c r="F106" s="513"/>
      <c r="G106" s="513"/>
    </row>
    <row r="107" spans="2:13" ht="15.6" customHeight="1" x14ac:dyDescent="0.3">
      <c r="B107" s="9" t="s">
        <v>3</v>
      </c>
      <c r="C107" s="514" t="s">
        <v>117</v>
      </c>
      <c r="D107" s="515"/>
      <c r="E107" s="515"/>
      <c r="F107" s="515"/>
      <c r="G107" s="515"/>
      <c r="H107" s="515"/>
      <c r="I107" s="515"/>
      <c r="J107" s="515"/>
      <c r="K107" s="515"/>
      <c r="L107" s="515"/>
      <c r="M107" s="516"/>
    </row>
    <row r="108" spans="2:13" ht="15.6" x14ac:dyDescent="0.3">
      <c r="B108" s="4">
        <v>1</v>
      </c>
      <c r="C108" s="517">
        <v>2</v>
      </c>
      <c r="D108" s="518"/>
      <c r="E108" s="518"/>
      <c r="F108" s="518"/>
      <c r="G108" s="518"/>
      <c r="H108" s="518"/>
      <c r="I108" s="518"/>
      <c r="J108" s="518"/>
      <c r="K108" s="518"/>
      <c r="L108" s="518"/>
      <c r="M108" s="519"/>
    </row>
    <row r="109" spans="2:13" ht="15.6" x14ac:dyDescent="0.3">
      <c r="B109" s="8"/>
      <c r="C109" s="506" t="s">
        <v>304</v>
      </c>
      <c r="D109" s="507"/>
      <c r="E109" s="507"/>
      <c r="F109" s="507"/>
      <c r="G109" s="507"/>
      <c r="H109" s="507"/>
      <c r="I109" s="507"/>
      <c r="J109" s="507"/>
      <c r="K109" s="507"/>
      <c r="L109" s="507"/>
      <c r="M109" s="508"/>
    </row>
  </sheetData>
  <mergeCells count="273">
    <mergeCell ref="G74:G75"/>
    <mergeCell ref="B74:B75"/>
    <mergeCell ref="D74:D75"/>
    <mergeCell ref="H74:H75"/>
    <mergeCell ref="D76:D77"/>
    <mergeCell ref="B76:B77"/>
    <mergeCell ref="E76:E77"/>
    <mergeCell ref="G76:G77"/>
    <mergeCell ref="B78:B79"/>
    <mergeCell ref="D78:D79"/>
    <mergeCell ref="E78:E79"/>
    <mergeCell ref="G78:G79"/>
    <mergeCell ref="C76:C77"/>
    <mergeCell ref="C78:C79"/>
    <mergeCell ref="O67:O68"/>
    <mergeCell ref="N67:N68"/>
    <mergeCell ref="B61:B64"/>
    <mergeCell ref="D61:D64"/>
    <mergeCell ref="C62:C64"/>
    <mergeCell ref="E61:E64"/>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2:E22"/>
    <mergeCell ref="F22:H22"/>
    <mergeCell ref="B23:E23"/>
    <mergeCell ref="F23:H23"/>
    <mergeCell ref="B24:E24"/>
    <mergeCell ref="F24:H24"/>
    <mergeCell ref="B17:G17"/>
    <mergeCell ref="B18:E18"/>
    <mergeCell ref="F18:H18"/>
    <mergeCell ref="B19:E19"/>
    <mergeCell ref="F19:H19"/>
    <mergeCell ref="F20:H20"/>
    <mergeCell ref="F21:H21"/>
    <mergeCell ref="B20:E21"/>
    <mergeCell ref="B13:B15"/>
    <mergeCell ref="C13:D15"/>
    <mergeCell ref="E13:G15"/>
    <mergeCell ref="H13:J13"/>
    <mergeCell ref="K13:M13"/>
    <mergeCell ref="H15:J15"/>
    <mergeCell ref="K15:M15"/>
    <mergeCell ref="F28:H28"/>
    <mergeCell ref="B30:E30"/>
    <mergeCell ref="F30:H30"/>
    <mergeCell ref="B31:E31"/>
    <mergeCell ref="F31:H31"/>
    <mergeCell ref="B25:E25"/>
    <mergeCell ref="F25:H25"/>
    <mergeCell ref="B26:E26"/>
    <mergeCell ref="F26:H26"/>
    <mergeCell ref="B27:E27"/>
    <mergeCell ref="F27:H27"/>
    <mergeCell ref="F29:H29"/>
    <mergeCell ref="B28:E29"/>
    <mergeCell ref="F36:H36"/>
    <mergeCell ref="F38:H38"/>
    <mergeCell ref="B40:E40"/>
    <mergeCell ref="F40:H40"/>
    <mergeCell ref="F32:H32"/>
    <mergeCell ref="B34:E34"/>
    <mergeCell ref="F34:H34"/>
    <mergeCell ref="B35:E35"/>
    <mergeCell ref="F35:H35"/>
    <mergeCell ref="F33:H33"/>
    <mergeCell ref="B38:E39"/>
    <mergeCell ref="F39:H39"/>
    <mergeCell ref="B32:E33"/>
    <mergeCell ref="F37:H37"/>
    <mergeCell ref="B36:E37"/>
    <mergeCell ref="I56:I57"/>
    <mergeCell ref="H56:H57"/>
    <mergeCell ref="G56:G57"/>
    <mergeCell ref="B41:E41"/>
    <mergeCell ref="F41:H41"/>
    <mergeCell ref="B42:E42"/>
    <mergeCell ref="F42:H42"/>
    <mergeCell ref="B45:H45"/>
    <mergeCell ref="B46:B48"/>
    <mergeCell ref="C46:C48"/>
    <mergeCell ref="D46:D48"/>
    <mergeCell ref="E46:E48"/>
    <mergeCell ref="F46:F48"/>
    <mergeCell ref="B43:E43"/>
    <mergeCell ref="F43:H43"/>
    <mergeCell ref="F56:F57"/>
    <mergeCell ref="F50:F55"/>
    <mergeCell ref="E50:E55"/>
    <mergeCell ref="D50:D55"/>
    <mergeCell ref="C50:C55"/>
    <mergeCell ref="B50:B55"/>
    <mergeCell ref="B91:E91"/>
    <mergeCell ref="C92:E92"/>
    <mergeCell ref="F92:I92"/>
    <mergeCell ref="J92:M92"/>
    <mergeCell ref="B87:H87"/>
    <mergeCell ref="N87:Q87"/>
    <mergeCell ref="O47:O48"/>
    <mergeCell ref="P56:P57"/>
    <mergeCell ref="Q56:Q57"/>
    <mergeCell ref="G46:G48"/>
    <mergeCell ref="H46:H48"/>
    <mergeCell ref="I46:M46"/>
    <mergeCell ref="N46:O46"/>
    <mergeCell ref="P46:P48"/>
    <mergeCell ref="Q46:Q48"/>
    <mergeCell ref="I47:I48"/>
    <mergeCell ref="J47:L47"/>
    <mergeCell ref="M47:M48"/>
    <mergeCell ref="N47:N48"/>
    <mergeCell ref="G50:G55"/>
    <mergeCell ref="M56:M57"/>
    <mergeCell ref="L56:L57"/>
    <mergeCell ref="K56:K57"/>
    <mergeCell ref="J56:J57"/>
    <mergeCell ref="C97:E97"/>
    <mergeCell ref="F97:I97"/>
    <mergeCell ref="J97:M97"/>
    <mergeCell ref="C98:E98"/>
    <mergeCell ref="F98:I98"/>
    <mergeCell ref="J98:M98"/>
    <mergeCell ref="C93:E93"/>
    <mergeCell ref="F93:I93"/>
    <mergeCell ref="J93:M93"/>
    <mergeCell ref="C94:E94"/>
    <mergeCell ref="F94:I94"/>
    <mergeCell ref="J94:M94"/>
    <mergeCell ref="C108:M108"/>
    <mergeCell ref="C109:M109"/>
    <mergeCell ref="N50:N52"/>
    <mergeCell ref="N53:N55"/>
    <mergeCell ref="K50:K55"/>
    <mergeCell ref="J50:J55"/>
    <mergeCell ref="H50:H55"/>
    <mergeCell ref="C103:E103"/>
    <mergeCell ref="F103:M103"/>
    <mergeCell ref="C104:E104"/>
    <mergeCell ref="F104:M104"/>
    <mergeCell ref="B106:G106"/>
    <mergeCell ref="C107:M107"/>
    <mergeCell ref="C99:E99"/>
    <mergeCell ref="F99:I99"/>
    <mergeCell ref="E56:E57"/>
    <mergeCell ref="D56:D57"/>
    <mergeCell ref="C56:C57"/>
    <mergeCell ref="B56:B57"/>
    <mergeCell ref="J99:M99"/>
    <mergeCell ref="B101:D101"/>
    <mergeCell ref="C102:E102"/>
    <mergeCell ref="F102:M102"/>
    <mergeCell ref="B96:F96"/>
    <mergeCell ref="Q61:Q64"/>
    <mergeCell ref="P61:P64"/>
    <mergeCell ref="B58:B60"/>
    <mergeCell ref="C58:C60"/>
    <mergeCell ref="D58:D60"/>
    <mergeCell ref="E58:E60"/>
    <mergeCell ref="F61:F63"/>
    <mergeCell ref="G61:G63"/>
    <mergeCell ref="F58:F60"/>
    <mergeCell ref="G58:G60"/>
    <mergeCell ref="H58:H60"/>
    <mergeCell ref="J58:J60"/>
    <mergeCell ref="K58:K60"/>
    <mergeCell ref="J61:J63"/>
    <mergeCell ref="K61:K63"/>
    <mergeCell ref="N58:N59"/>
    <mergeCell ref="Q58:Q60"/>
    <mergeCell ref="N61:N62"/>
    <mergeCell ref="N63:N64"/>
    <mergeCell ref="B65:B66"/>
    <mergeCell ref="C65:C66"/>
    <mergeCell ref="D65:D66"/>
    <mergeCell ref="E65:E66"/>
    <mergeCell ref="F65:F66"/>
    <mergeCell ref="G65:G66"/>
    <mergeCell ref="H65:H66"/>
    <mergeCell ref="I65:I66"/>
    <mergeCell ref="B67:B69"/>
    <mergeCell ref="C67:C69"/>
    <mergeCell ref="D67:D69"/>
    <mergeCell ref="E67:E69"/>
    <mergeCell ref="H61:H63"/>
    <mergeCell ref="P58:P60"/>
    <mergeCell ref="B72:B73"/>
    <mergeCell ref="C72:C73"/>
    <mergeCell ref="D72:D73"/>
    <mergeCell ref="E72:E73"/>
    <mergeCell ref="F72:F73"/>
    <mergeCell ref="G72:G73"/>
    <mergeCell ref="J70:J71"/>
    <mergeCell ref="K70:K71"/>
    <mergeCell ref="L70:L71"/>
    <mergeCell ref="B70:B71"/>
    <mergeCell ref="C70:C71"/>
    <mergeCell ref="D70:D71"/>
    <mergeCell ref="E70:E71"/>
    <mergeCell ref="F70:F71"/>
    <mergeCell ref="G70:G71"/>
    <mergeCell ref="H70:H71"/>
    <mergeCell ref="I70:I71"/>
    <mergeCell ref="F67:F69"/>
    <mergeCell ref="G67:G69"/>
    <mergeCell ref="J65:J66"/>
    <mergeCell ref="K65:K66"/>
    <mergeCell ref="L65:L66"/>
    <mergeCell ref="G80:G81"/>
    <mergeCell ref="E80:E81"/>
    <mergeCell ref="P76:P77"/>
    <mergeCell ref="Q76:Q77"/>
    <mergeCell ref="P78:P79"/>
    <mergeCell ref="P72:P73"/>
    <mergeCell ref="Q72:Q73"/>
    <mergeCell ref="Q50:Q55"/>
    <mergeCell ref="P50:P55"/>
    <mergeCell ref="H72:H73"/>
    <mergeCell ref="I72:I73"/>
    <mergeCell ref="J72:J73"/>
    <mergeCell ref="K72:K73"/>
    <mergeCell ref="L72:L73"/>
    <mergeCell ref="M72:M73"/>
    <mergeCell ref="M70:M71"/>
    <mergeCell ref="P70:P71"/>
    <mergeCell ref="Q70:Q71"/>
    <mergeCell ref="P67:P69"/>
    <mergeCell ref="Q67:Q69"/>
    <mergeCell ref="H67:H69"/>
    <mergeCell ref="M65:M66"/>
    <mergeCell ref="P65:P66"/>
    <mergeCell ref="Q65:Q66"/>
    <mergeCell ref="Q78:Q79"/>
    <mergeCell ref="P82:P83"/>
    <mergeCell ref="Q82:Q83"/>
    <mergeCell ref="P80:P81"/>
    <mergeCell ref="Q80:Q81"/>
    <mergeCell ref="P84:P85"/>
    <mergeCell ref="Q84:Q85"/>
    <mergeCell ref="B89:Q89"/>
    <mergeCell ref="B82:B83"/>
    <mergeCell ref="B86:H86"/>
    <mergeCell ref="N86:Q86"/>
    <mergeCell ref="B88:Q88"/>
    <mergeCell ref="C80:C81"/>
    <mergeCell ref="C82:C83"/>
    <mergeCell ref="D82:D83"/>
    <mergeCell ref="E82:E83"/>
    <mergeCell ref="G82:G83"/>
    <mergeCell ref="B84:B85"/>
    <mergeCell ref="C84:C85"/>
    <mergeCell ref="D84:D85"/>
    <mergeCell ref="E84:E85"/>
    <mergeCell ref="G84:G85"/>
    <mergeCell ref="B80:B81"/>
    <mergeCell ref="D80:D81"/>
  </mergeCells>
  <conditionalFormatting sqref="L50">
    <cfRule type="expression" dxfId="97" priority="10">
      <formula>$L$50&gt;$I$50*0.85</formula>
    </cfRule>
  </conditionalFormatting>
  <conditionalFormatting sqref="L56:L57">
    <cfRule type="expression" dxfId="96" priority="8">
      <formula>$L$56&gt;$I$56*0.85</formula>
    </cfRule>
  </conditionalFormatting>
  <conditionalFormatting sqref="L67">
    <cfRule type="expression" dxfId="95" priority="4">
      <formula>$L$67&gt;$I$67*0.85</formula>
    </cfRule>
  </conditionalFormatting>
  <conditionalFormatting sqref="L70:L71">
    <cfRule type="expression" dxfId="94" priority="3">
      <formula>$L$70&gt;$I$70*0.85</formula>
    </cfRule>
  </conditionalFormatting>
  <conditionalFormatting sqref="L72:L73 L75:L85">
    <cfRule type="expression" dxfId="93" priority="2">
      <formula>$L$72&gt;$I$72*0.95</formula>
    </cfRule>
  </conditionalFormatting>
  <conditionalFormatting sqref="L74">
    <cfRule type="expression" dxfId="92" priority="1">
      <formula>$L$74&gt;$I$74*0.95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100"/>
  <sheetViews>
    <sheetView zoomScale="85" zoomScaleNormal="85" workbookViewId="0">
      <pane ySplit="4" topLeftCell="A48" activePane="bottomLeft" state="frozen"/>
      <selection activeCell="P125" sqref="P125:P129"/>
      <selection pane="bottomLeft" activeCell="K105" sqref="K10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414" t="s">
        <v>456</v>
      </c>
      <c r="C2" s="414"/>
      <c r="D2" s="414"/>
      <c r="E2" s="414"/>
      <c r="F2" s="414"/>
      <c r="G2" s="414"/>
      <c r="H2" s="414"/>
      <c r="I2" s="414"/>
      <c r="J2" s="414"/>
      <c r="K2" s="414"/>
      <c r="L2" s="414"/>
      <c r="M2" s="414"/>
      <c r="N2" s="414"/>
      <c r="O2" s="414"/>
      <c r="P2" s="414"/>
      <c r="Q2" s="414"/>
    </row>
    <row r="3" spans="2:17" ht="15.6" x14ac:dyDescent="0.3">
      <c r="B3" s="6"/>
      <c r="C3" s="6"/>
      <c r="D3" s="6"/>
      <c r="E3" s="6"/>
      <c r="F3" s="6"/>
      <c r="G3" s="6"/>
      <c r="H3" s="6"/>
      <c r="I3" s="6"/>
      <c r="J3" s="6"/>
      <c r="K3" s="6"/>
      <c r="L3" s="6"/>
      <c r="M3" s="6"/>
      <c r="N3" s="6"/>
      <c r="O3" s="6"/>
      <c r="P3" s="6"/>
      <c r="Q3" s="6"/>
    </row>
    <row r="4" spans="2:17" ht="15.6" x14ac:dyDescent="0.3">
      <c r="B4" s="653" t="s">
        <v>759</v>
      </c>
      <c r="C4" s="414"/>
      <c r="D4" s="414"/>
      <c r="E4" s="414"/>
      <c r="F4" s="414"/>
      <c r="G4" s="414"/>
      <c r="H4" s="414"/>
      <c r="I4" s="414"/>
      <c r="J4" s="414"/>
      <c r="K4" s="414"/>
      <c r="L4" s="414"/>
      <c r="M4" s="414"/>
      <c r="N4" s="414"/>
      <c r="O4" s="414"/>
      <c r="P4" s="414"/>
      <c r="Q4" s="414"/>
    </row>
    <row r="5" spans="2:17" ht="15.6" x14ac:dyDescent="0.3">
      <c r="B5" s="6"/>
      <c r="C5" s="6"/>
      <c r="D5" s="6"/>
      <c r="E5" s="6"/>
      <c r="F5" s="6"/>
      <c r="G5" s="6"/>
      <c r="H5" s="6"/>
      <c r="I5" s="6"/>
      <c r="J5" s="6"/>
      <c r="K5" s="6"/>
      <c r="L5" s="6"/>
      <c r="M5" s="6"/>
      <c r="N5" s="6"/>
      <c r="O5" s="6"/>
      <c r="P5" s="6"/>
      <c r="Q5" s="6"/>
    </row>
    <row r="6" spans="2:17" ht="15.6" x14ac:dyDescent="0.3">
      <c r="B6" s="415" t="s">
        <v>57</v>
      </c>
      <c r="C6" s="415"/>
      <c r="D6" s="415"/>
      <c r="E6" s="415"/>
      <c r="F6" s="415"/>
      <c r="G6" s="415"/>
      <c r="H6" s="415"/>
      <c r="I6" s="7"/>
      <c r="J6" s="7"/>
      <c r="K6" s="7"/>
      <c r="L6" s="7"/>
      <c r="M6" s="7"/>
      <c r="N6" s="7"/>
      <c r="O6" s="7"/>
      <c r="P6" s="7"/>
      <c r="Q6" s="7"/>
    </row>
    <row r="7" spans="2:17" ht="21.6" customHeight="1" x14ac:dyDescent="0.3">
      <c r="B7" s="447" t="s">
        <v>3</v>
      </c>
      <c r="C7" s="447" t="s">
        <v>58</v>
      </c>
      <c r="D7" s="447"/>
      <c r="E7" s="413" t="s">
        <v>59</v>
      </c>
      <c r="F7" s="413"/>
      <c r="G7" s="413"/>
      <c r="H7" s="413" t="s">
        <v>60</v>
      </c>
      <c r="I7" s="413"/>
      <c r="J7" s="413"/>
      <c r="K7" s="447" t="s">
        <v>61</v>
      </c>
      <c r="L7" s="447"/>
      <c r="M7" s="447"/>
      <c r="N7" s="447"/>
    </row>
    <row r="8" spans="2:17" ht="34.200000000000003" customHeight="1" x14ac:dyDescent="0.3">
      <c r="B8" s="447"/>
      <c r="C8" s="447"/>
      <c r="D8" s="447"/>
      <c r="E8" s="413"/>
      <c r="F8" s="413"/>
      <c r="G8" s="413"/>
      <c r="H8" s="413"/>
      <c r="I8" s="413"/>
      <c r="J8" s="413"/>
      <c r="K8" s="413" t="s">
        <v>62</v>
      </c>
      <c r="L8" s="413"/>
      <c r="M8" s="413"/>
      <c r="N8" s="3" t="s">
        <v>63</v>
      </c>
      <c r="O8" s="1"/>
      <c r="P8" s="1"/>
      <c r="Q8" s="1"/>
    </row>
    <row r="9" spans="2:17" ht="15.6" x14ac:dyDescent="0.3">
      <c r="B9" s="4">
        <v>1</v>
      </c>
      <c r="C9" s="483">
        <v>2</v>
      </c>
      <c r="D9" s="483"/>
      <c r="E9" s="483">
        <v>3</v>
      </c>
      <c r="F9" s="483"/>
      <c r="G9" s="483"/>
      <c r="H9" s="483">
        <v>4</v>
      </c>
      <c r="I9" s="483"/>
      <c r="J9" s="483"/>
      <c r="K9" s="483">
        <v>5</v>
      </c>
      <c r="L9" s="483"/>
      <c r="M9" s="483"/>
      <c r="N9" s="4">
        <v>6</v>
      </c>
    </row>
    <row r="10" spans="2:17" ht="15.6" x14ac:dyDescent="0.3">
      <c r="B10" s="525" t="s">
        <v>15</v>
      </c>
      <c r="C10" s="537" t="s">
        <v>478</v>
      </c>
      <c r="D10" s="538"/>
      <c r="E10" s="528" t="s">
        <v>479</v>
      </c>
      <c r="F10" s="529"/>
      <c r="G10" s="530"/>
      <c r="H10" s="484">
        <v>0</v>
      </c>
      <c r="I10" s="478"/>
      <c r="J10" s="478"/>
      <c r="K10" s="484">
        <v>0</v>
      </c>
      <c r="L10" s="478"/>
      <c r="M10" s="478"/>
      <c r="N10" s="11">
        <f>O50</f>
        <v>870</v>
      </c>
    </row>
    <row r="11" spans="2:17" ht="51" customHeight="1" x14ac:dyDescent="0.3">
      <c r="B11" s="527"/>
      <c r="C11" s="541"/>
      <c r="D11" s="542"/>
      <c r="E11" s="534"/>
      <c r="F11" s="535"/>
      <c r="G11" s="536"/>
      <c r="H11" s="493" t="s">
        <v>20</v>
      </c>
      <c r="I11" s="494"/>
      <c r="J11" s="495"/>
      <c r="K11" s="493" t="s">
        <v>18</v>
      </c>
      <c r="L11" s="494"/>
      <c r="M11" s="495"/>
      <c r="N11" s="10" t="s">
        <v>23</v>
      </c>
      <c r="O11" s="35"/>
      <c r="P11" s="36"/>
    </row>
    <row r="12" spans="2:17" ht="15.6" x14ac:dyDescent="0.3">
      <c r="B12" s="525" t="s">
        <v>48</v>
      </c>
      <c r="C12" s="537" t="s">
        <v>480</v>
      </c>
      <c r="D12" s="538"/>
      <c r="E12" s="528" t="s">
        <v>481</v>
      </c>
      <c r="F12" s="529"/>
      <c r="G12" s="530"/>
      <c r="H12" s="484">
        <v>0</v>
      </c>
      <c r="I12" s="485"/>
      <c r="J12" s="485"/>
      <c r="K12" s="484">
        <v>0</v>
      </c>
      <c r="L12" s="485"/>
      <c r="M12" s="485"/>
      <c r="N12" s="11">
        <f>O52</f>
        <v>100</v>
      </c>
    </row>
    <row r="13" spans="2:17" ht="15.6" x14ac:dyDescent="0.3">
      <c r="B13" s="526"/>
      <c r="C13" s="539"/>
      <c r="D13" s="540"/>
      <c r="E13" s="531"/>
      <c r="F13" s="532"/>
      <c r="G13" s="533"/>
      <c r="H13" s="490" t="s">
        <v>21</v>
      </c>
      <c r="I13" s="491"/>
      <c r="J13" s="492"/>
      <c r="K13" s="490" t="s">
        <v>18</v>
      </c>
      <c r="L13" s="491"/>
      <c r="M13" s="492"/>
      <c r="N13" s="219"/>
    </row>
    <row r="14" spans="2:17" ht="33" customHeight="1" x14ac:dyDescent="0.3">
      <c r="B14" s="527"/>
      <c r="C14" s="541"/>
      <c r="D14" s="542"/>
      <c r="E14" s="534"/>
      <c r="F14" s="535"/>
      <c r="G14" s="536"/>
      <c r="H14" s="493"/>
      <c r="I14" s="494"/>
      <c r="J14" s="495"/>
      <c r="K14" s="493"/>
      <c r="L14" s="494"/>
      <c r="M14" s="495"/>
      <c r="N14" s="10" t="s">
        <v>23</v>
      </c>
    </row>
    <row r="17" spans="2:8" ht="15.6" x14ac:dyDescent="0.3">
      <c r="B17" s="415" t="s">
        <v>71</v>
      </c>
      <c r="C17" s="415"/>
      <c r="D17" s="415"/>
      <c r="E17" s="415"/>
      <c r="F17" s="415"/>
      <c r="G17" s="415"/>
    </row>
    <row r="18" spans="2:8" ht="15.6" x14ac:dyDescent="0.3">
      <c r="B18" s="522" t="s">
        <v>72</v>
      </c>
      <c r="C18" s="522"/>
      <c r="D18" s="522"/>
      <c r="E18" s="522"/>
      <c r="F18" s="522" t="s">
        <v>73</v>
      </c>
      <c r="G18" s="522"/>
      <c r="H18" s="522"/>
    </row>
    <row r="19" spans="2:8" ht="15.6" x14ac:dyDescent="0.3">
      <c r="B19" s="546">
        <v>1</v>
      </c>
      <c r="C19" s="546"/>
      <c r="D19" s="546"/>
      <c r="E19" s="546"/>
      <c r="F19" s="546">
        <v>2</v>
      </c>
      <c r="G19" s="546"/>
      <c r="H19" s="546"/>
    </row>
    <row r="20" spans="2:8" ht="15.6" x14ac:dyDescent="0.3">
      <c r="B20" s="645" t="s">
        <v>74</v>
      </c>
      <c r="C20" s="645"/>
      <c r="D20" s="645"/>
      <c r="E20" s="645"/>
      <c r="F20" s="618">
        <f>L50</f>
        <v>13084588.939999999</v>
      </c>
      <c r="G20" s="618"/>
      <c r="H20" s="618"/>
    </row>
    <row r="21" spans="2:8" ht="15.6" x14ac:dyDescent="0.3">
      <c r="B21" s="635"/>
      <c r="C21" s="636"/>
      <c r="D21" s="636"/>
      <c r="E21" s="637"/>
      <c r="F21" s="721"/>
      <c r="G21" s="722"/>
      <c r="H21" s="723"/>
    </row>
    <row r="22" spans="2:8" ht="15.6" x14ac:dyDescent="0.3">
      <c r="B22" s="500" t="s">
        <v>75</v>
      </c>
      <c r="C22" s="500"/>
      <c r="D22" s="500"/>
      <c r="E22" s="500"/>
      <c r="F22" s="504"/>
      <c r="G22" s="504"/>
      <c r="H22" s="504"/>
    </row>
    <row r="23" spans="2:8" ht="15.6" x14ac:dyDescent="0.3">
      <c r="B23" s="501"/>
      <c r="C23" s="501"/>
      <c r="D23" s="501"/>
      <c r="E23" s="501"/>
      <c r="F23" s="504"/>
      <c r="G23" s="504"/>
      <c r="H23" s="504"/>
    </row>
    <row r="24" spans="2:8" ht="31.2" customHeight="1" x14ac:dyDescent="0.3">
      <c r="B24" s="500" t="s">
        <v>310</v>
      </c>
      <c r="C24" s="500"/>
      <c r="D24" s="500"/>
      <c r="E24" s="500"/>
      <c r="F24" s="505">
        <f>F27</f>
        <v>0</v>
      </c>
      <c r="G24" s="505"/>
      <c r="H24" s="505"/>
    </row>
    <row r="25" spans="2:8" ht="15.6" x14ac:dyDescent="0.3">
      <c r="B25" s="501" t="s">
        <v>251</v>
      </c>
      <c r="C25" s="501"/>
      <c r="D25" s="501"/>
      <c r="E25" s="501"/>
      <c r="F25" s="504"/>
      <c r="G25" s="504"/>
      <c r="H25" s="504"/>
    </row>
    <row r="26" spans="2:8" ht="31.5" customHeight="1" x14ac:dyDescent="0.3">
      <c r="B26" s="501" t="s">
        <v>252</v>
      </c>
      <c r="C26" s="501"/>
      <c r="D26" s="501"/>
      <c r="E26" s="501"/>
      <c r="F26" s="504"/>
      <c r="G26" s="504"/>
      <c r="H26" s="504"/>
    </row>
    <row r="27" spans="2:8" ht="15.6" x14ac:dyDescent="0.3">
      <c r="B27" s="501" t="s">
        <v>76</v>
      </c>
      <c r="C27" s="501"/>
      <c r="D27" s="501"/>
      <c r="E27" s="501"/>
      <c r="F27" s="504"/>
      <c r="G27" s="504"/>
      <c r="H27" s="504"/>
    </row>
    <row r="28" spans="2:8" ht="15.6" x14ac:dyDescent="0.3">
      <c r="B28" s="645" t="s">
        <v>311</v>
      </c>
      <c r="C28" s="645"/>
      <c r="D28" s="645"/>
      <c r="E28" s="645"/>
      <c r="F28" s="618">
        <f>L50</f>
        <v>13084588.939999999</v>
      </c>
      <c r="G28" s="618"/>
      <c r="H28" s="618"/>
    </row>
    <row r="29" spans="2:8" ht="15.6" x14ac:dyDescent="0.3">
      <c r="B29" s="635"/>
      <c r="C29" s="636"/>
      <c r="D29" s="636"/>
      <c r="E29" s="637"/>
      <c r="F29" s="721"/>
      <c r="G29" s="722"/>
      <c r="H29" s="723"/>
    </row>
    <row r="30" spans="2:8" ht="15.6" x14ac:dyDescent="0.3">
      <c r="B30" s="501" t="s">
        <v>253</v>
      </c>
      <c r="C30" s="501"/>
      <c r="D30" s="501"/>
      <c r="E30" s="501"/>
      <c r="F30" s="504"/>
      <c r="G30" s="504"/>
      <c r="H30" s="504"/>
    </row>
    <row r="31" spans="2:8" ht="31.5" customHeight="1" x14ac:dyDescent="0.3">
      <c r="B31" s="501" t="s">
        <v>254</v>
      </c>
      <c r="C31" s="501"/>
      <c r="D31" s="501"/>
      <c r="E31" s="501"/>
      <c r="F31" s="504"/>
      <c r="G31" s="504"/>
      <c r="H31" s="504"/>
    </row>
    <row r="32" spans="2:8" ht="15.6" x14ac:dyDescent="0.3">
      <c r="B32" s="724" t="s">
        <v>77</v>
      </c>
      <c r="C32" s="724"/>
      <c r="D32" s="724"/>
      <c r="E32" s="724"/>
      <c r="F32" s="409">
        <f>L50</f>
        <v>13084588.939999999</v>
      </c>
      <c r="G32" s="409"/>
      <c r="H32" s="409"/>
    </row>
    <row r="33" spans="2:17" ht="15.6" x14ac:dyDescent="0.3">
      <c r="B33" s="638"/>
      <c r="C33" s="639"/>
      <c r="D33" s="639"/>
      <c r="E33" s="640"/>
      <c r="F33" s="725"/>
      <c r="G33" s="726"/>
      <c r="H33" s="727"/>
    </row>
    <row r="34" spans="2:17" ht="15.6" x14ac:dyDescent="0.3">
      <c r="B34" s="500" t="s">
        <v>255</v>
      </c>
      <c r="C34" s="500"/>
      <c r="D34" s="500"/>
      <c r="E34" s="500"/>
      <c r="F34" s="504"/>
      <c r="G34" s="504"/>
      <c r="H34" s="504"/>
    </row>
    <row r="35" spans="2:17" ht="15.6" x14ac:dyDescent="0.3">
      <c r="B35" s="501"/>
      <c r="C35" s="501"/>
      <c r="D35" s="501"/>
      <c r="E35" s="501"/>
      <c r="F35" s="504"/>
      <c r="G35" s="504"/>
      <c r="H35" s="504"/>
    </row>
    <row r="36" spans="2:17" ht="15.6" x14ac:dyDescent="0.3">
      <c r="B36" s="645" t="s">
        <v>78</v>
      </c>
      <c r="C36" s="645"/>
      <c r="D36" s="645"/>
      <c r="E36" s="645"/>
      <c r="F36" s="618">
        <f>M50</f>
        <v>2309045.9</v>
      </c>
      <c r="G36" s="618"/>
      <c r="H36" s="618"/>
    </row>
    <row r="37" spans="2:17" ht="15.6" x14ac:dyDescent="0.3">
      <c r="B37" s="635"/>
      <c r="C37" s="636"/>
      <c r="D37" s="636"/>
      <c r="E37" s="637"/>
      <c r="F37" s="721"/>
      <c r="G37" s="722"/>
      <c r="H37" s="723"/>
    </row>
    <row r="38" spans="2:17" ht="15.6" x14ac:dyDescent="0.3">
      <c r="B38" s="724" t="s">
        <v>79</v>
      </c>
      <c r="C38" s="724"/>
      <c r="D38" s="724"/>
      <c r="E38" s="724"/>
      <c r="F38" s="409">
        <f>M50</f>
        <v>2309045.9</v>
      </c>
      <c r="G38" s="409"/>
      <c r="H38" s="409"/>
    </row>
    <row r="39" spans="2:17" ht="15.6" x14ac:dyDescent="0.3">
      <c r="B39" s="638"/>
      <c r="C39" s="639"/>
      <c r="D39" s="639"/>
      <c r="E39" s="640"/>
      <c r="F39" s="725"/>
      <c r="G39" s="726"/>
      <c r="H39" s="727"/>
    </row>
    <row r="40" spans="2:17" ht="15.6" x14ac:dyDescent="0.3">
      <c r="B40" s="501" t="s">
        <v>80</v>
      </c>
      <c r="C40" s="501"/>
      <c r="D40" s="501"/>
      <c r="E40" s="501"/>
      <c r="F40" s="504">
        <v>0</v>
      </c>
      <c r="G40" s="504"/>
      <c r="H40" s="504"/>
    </row>
    <row r="41" spans="2:17" ht="15.6" x14ac:dyDescent="0.3">
      <c r="B41" s="501" t="s">
        <v>81</v>
      </c>
      <c r="C41" s="501"/>
      <c r="D41" s="501"/>
      <c r="E41" s="501"/>
      <c r="F41" s="504">
        <v>0</v>
      </c>
      <c r="G41" s="504"/>
      <c r="H41" s="504"/>
    </row>
    <row r="42" spans="2:17" ht="15.6" x14ac:dyDescent="0.3">
      <c r="B42" s="645" t="s">
        <v>82</v>
      </c>
      <c r="C42" s="645"/>
      <c r="D42" s="645"/>
      <c r="E42" s="645"/>
      <c r="F42" s="618">
        <f>I50</f>
        <v>15393634.84</v>
      </c>
      <c r="G42" s="618"/>
      <c r="H42" s="618"/>
    </row>
    <row r="43" spans="2:17" ht="15.6" x14ac:dyDescent="0.3">
      <c r="B43" s="635"/>
      <c r="C43" s="636"/>
      <c r="D43" s="636"/>
      <c r="E43" s="637"/>
      <c r="F43" s="721"/>
      <c r="G43" s="722"/>
      <c r="H43" s="723"/>
    </row>
    <row r="45" spans="2:17" ht="15.6" x14ac:dyDescent="0.3">
      <c r="B45" s="415" t="s">
        <v>83</v>
      </c>
      <c r="C45" s="415"/>
      <c r="D45" s="415"/>
      <c r="E45" s="415"/>
      <c r="F45" s="415"/>
      <c r="G45" s="415"/>
      <c r="H45" s="415"/>
    </row>
    <row r="46" spans="2:17" ht="16.2" customHeight="1" x14ac:dyDescent="0.3">
      <c r="B46" s="543" t="s">
        <v>84</v>
      </c>
      <c r="C46" s="413" t="s">
        <v>85</v>
      </c>
      <c r="D46" s="413" t="s">
        <v>86</v>
      </c>
      <c r="E46" s="413" t="s">
        <v>87</v>
      </c>
      <c r="F46" s="413" t="s">
        <v>88</v>
      </c>
      <c r="G46" s="413" t="s">
        <v>89</v>
      </c>
      <c r="H46" s="413" t="s">
        <v>90</v>
      </c>
      <c r="I46" s="413" t="s">
        <v>91</v>
      </c>
      <c r="J46" s="413"/>
      <c r="K46" s="413"/>
      <c r="L46" s="413"/>
      <c r="M46" s="413"/>
      <c r="N46" s="413" t="s">
        <v>6</v>
      </c>
      <c r="O46" s="413"/>
      <c r="P46" s="413" t="s">
        <v>92</v>
      </c>
      <c r="Q46" s="413" t="s">
        <v>93</v>
      </c>
    </row>
    <row r="47" spans="2:17" ht="46.95" customHeight="1" x14ac:dyDescent="0.3">
      <c r="B47" s="544"/>
      <c r="C47" s="413"/>
      <c r="D47" s="413"/>
      <c r="E47" s="413"/>
      <c r="F47" s="413"/>
      <c r="G47" s="413"/>
      <c r="H47" s="413"/>
      <c r="I47" s="413" t="s">
        <v>45</v>
      </c>
      <c r="J47" s="413" t="s">
        <v>94</v>
      </c>
      <c r="K47" s="413"/>
      <c r="L47" s="413"/>
      <c r="M47" s="413" t="s">
        <v>723</v>
      </c>
      <c r="N47" s="413" t="s">
        <v>96</v>
      </c>
      <c r="O47" s="413" t="s">
        <v>97</v>
      </c>
      <c r="P47" s="413"/>
      <c r="Q47" s="413"/>
    </row>
    <row r="48" spans="2:17" ht="96" customHeight="1" x14ac:dyDescent="0.3">
      <c r="B48" s="545"/>
      <c r="C48" s="413"/>
      <c r="D48" s="413"/>
      <c r="E48" s="413"/>
      <c r="F48" s="413"/>
      <c r="G48" s="413"/>
      <c r="H48" s="413"/>
      <c r="I48" s="413"/>
      <c r="J48" s="3" t="s">
        <v>98</v>
      </c>
      <c r="K48" s="3" t="s">
        <v>99</v>
      </c>
      <c r="L48" s="3" t="s">
        <v>100</v>
      </c>
      <c r="M48" s="413"/>
      <c r="N48" s="413"/>
      <c r="O48" s="413"/>
      <c r="P48" s="413"/>
      <c r="Q48" s="413"/>
    </row>
    <row r="49" spans="2:17" ht="15.6" x14ac:dyDescent="0.3">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6" x14ac:dyDescent="0.3">
      <c r="B50" s="547" t="s">
        <v>482</v>
      </c>
      <c r="C50" s="473" t="s">
        <v>101</v>
      </c>
      <c r="D50" s="400" t="s">
        <v>483</v>
      </c>
      <c r="E50" s="400" t="s">
        <v>769</v>
      </c>
      <c r="F50" s="400" t="s">
        <v>259</v>
      </c>
      <c r="G50" s="400" t="s">
        <v>260</v>
      </c>
      <c r="H50" s="473" t="s">
        <v>102</v>
      </c>
      <c r="I50" s="340">
        <f>I78</f>
        <v>15393634.84</v>
      </c>
      <c r="J50" s="462">
        <f>J78</f>
        <v>0</v>
      </c>
      <c r="K50" s="462">
        <f>K78</f>
        <v>0</v>
      </c>
      <c r="L50" s="340">
        <f>L78</f>
        <v>13084588.939999999</v>
      </c>
      <c r="M50" s="340">
        <f>M78</f>
        <v>2309045.9</v>
      </c>
      <c r="N50" s="400" t="s">
        <v>487</v>
      </c>
      <c r="O50" s="11">
        <f>SUM(O60,O62,O66,O68,O70,O74)</f>
        <v>870</v>
      </c>
      <c r="P50" s="478"/>
      <c r="Q50" s="473"/>
    </row>
    <row r="51" spans="2:17" ht="52.5" customHeight="1" x14ac:dyDescent="0.3">
      <c r="B51" s="548"/>
      <c r="C51" s="474"/>
      <c r="D51" s="401"/>
      <c r="E51" s="401"/>
      <c r="F51" s="401"/>
      <c r="G51" s="401"/>
      <c r="H51" s="474"/>
      <c r="I51" s="190"/>
      <c r="J51" s="457"/>
      <c r="K51" s="457"/>
      <c r="L51" s="190"/>
      <c r="M51" s="190"/>
      <c r="N51" s="402"/>
      <c r="O51" s="10" t="s">
        <v>23</v>
      </c>
      <c r="P51" s="479"/>
      <c r="Q51" s="474"/>
    </row>
    <row r="52" spans="2:17" ht="15.6" x14ac:dyDescent="0.3">
      <c r="B52" s="548"/>
      <c r="C52" s="474"/>
      <c r="D52" s="401"/>
      <c r="E52" s="401"/>
      <c r="F52" s="401"/>
      <c r="G52" s="401"/>
      <c r="H52" s="474"/>
      <c r="I52" s="134"/>
      <c r="J52" s="457"/>
      <c r="K52" s="457"/>
      <c r="L52" s="134"/>
      <c r="M52" s="134"/>
      <c r="N52" s="400" t="s">
        <v>486</v>
      </c>
      <c r="O52" s="11">
        <f>O64+O72+O76</f>
        <v>100</v>
      </c>
      <c r="P52" s="479"/>
      <c r="Q52" s="474"/>
    </row>
    <row r="53" spans="2:17" ht="15.6" x14ac:dyDescent="0.3">
      <c r="B53" s="548"/>
      <c r="C53" s="474"/>
      <c r="D53" s="401"/>
      <c r="E53" s="401"/>
      <c r="F53" s="401"/>
      <c r="G53" s="401"/>
      <c r="H53" s="474"/>
      <c r="I53" s="134"/>
      <c r="J53" s="457"/>
      <c r="K53" s="457"/>
      <c r="L53" s="134"/>
      <c r="M53" s="134"/>
      <c r="N53" s="401"/>
      <c r="O53" s="219"/>
      <c r="P53" s="479"/>
      <c r="Q53" s="474"/>
    </row>
    <row r="54" spans="2:17" ht="39" customHeight="1" x14ac:dyDescent="0.3">
      <c r="B54" s="548"/>
      <c r="C54" s="474"/>
      <c r="D54" s="401"/>
      <c r="E54" s="401"/>
      <c r="F54" s="401"/>
      <c r="G54" s="401"/>
      <c r="H54" s="474"/>
      <c r="I54" s="134"/>
      <c r="J54" s="457"/>
      <c r="K54" s="457"/>
      <c r="L54" s="134"/>
      <c r="M54" s="134"/>
      <c r="N54" s="402"/>
      <c r="O54" s="10" t="s">
        <v>23</v>
      </c>
      <c r="P54" s="479"/>
      <c r="Q54" s="474"/>
    </row>
    <row r="55" spans="2:17" ht="15.6" x14ac:dyDescent="0.3">
      <c r="B55" s="548"/>
      <c r="C55" s="474"/>
      <c r="D55" s="401"/>
      <c r="E55" s="401"/>
      <c r="F55" s="401"/>
      <c r="G55" s="401"/>
      <c r="H55" s="474"/>
      <c r="I55" s="134"/>
      <c r="J55" s="457"/>
      <c r="K55" s="457"/>
      <c r="L55" s="134"/>
      <c r="M55" s="134"/>
      <c r="N55" s="400" t="s">
        <v>493</v>
      </c>
      <c r="O55" s="83">
        <f>SUM(O61,O63,O67,O69,O71,O75)</f>
        <v>281</v>
      </c>
      <c r="P55" s="479"/>
      <c r="Q55" s="474"/>
    </row>
    <row r="56" spans="2:17" ht="51.75" customHeight="1" x14ac:dyDescent="0.3">
      <c r="B56" s="548"/>
      <c r="C56" s="474"/>
      <c r="D56" s="401"/>
      <c r="E56" s="401"/>
      <c r="F56" s="401"/>
      <c r="G56" s="401"/>
      <c r="H56" s="474"/>
      <c r="I56" s="134"/>
      <c r="J56" s="457"/>
      <c r="K56" s="457"/>
      <c r="L56" s="134"/>
      <c r="M56" s="134"/>
      <c r="N56" s="402"/>
      <c r="O56" s="10" t="s">
        <v>23</v>
      </c>
      <c r="P56" s="479"/>
      <c r="Q56" s="474"/>
    </row>
    <row r="57" spans="2:17" ht="15.6" x14ac:dyDescent="0.3">
      <c r="B57" s="548"/>
      <c r="C57" s="474"/>
      <c r="D57" s="401"/>
      <c r="E57" s="401"/>
      <c r="F57" s="401"/>
      <c r="G57" s="401"/>
      <c r="H57" s="474"/>
      <c r="I57" s="134"/>
      <c r="J57" s="457"/>
      <c r="K57" s="457"/>
      <c r="L57" s="134"/>
      <c r="M57" s="134"/>
      <c r="N57" s="400" t="s">
        <v>489</v>
      </c>
      <c r="O57" s="11">
        <f>O65+O73+O77</f>
        <v>95</v>
      </c>
      <c r="P57" s="479"/>
      <c r="Q57" s="474"/>
    </row>
    <row r="58" spans="2:17" ht="15.6" x14ac:dyDescent="0.3">
      <c r="B58" s="548"/>
      <c r="C58" s="474"/>
      <c r="D58" s="401"/>
      <c r="E58" s="401"/>
      <c r="F58" s="401"/>
      <c r="G58" s="401"/>
      <c r="H58" s="474"/>
      <c r="I58" s="134"/>
      <c r="J58" s="457"/>
      <c r="K58" s="457"/>
      <c r="L58" s="134"/>
      <c r="M58" s="134"/>
      <c r="N58" s="401"/>
      <c r="O58" s="219"/>
      <c r="P58" s="479"/>
      <c r="Q58" s="474"/>
    </row>
    <row r="59" spans="2:17" ht="134.25" customHeight="1" x14ac:dyDescent="0.3">
      <c r="B59" s="548"/>
      <c r="C59" s="474"/>
      <c r="D59" s="401"/>
      <c r="E59" s="401"/>
      <c r="F59" s="401"/>
      <c r="G59" s="401"/>
      <c r="H59" s="474"/>
      <c r="I59" s="134"/>
      <c r="J59" s="457"/>
      <c r="K59" s="457"/>
      <c r="L59" s="134"/>
      <c r="M59" s="134"/>
      <c r="N59" s="402"/>
      <c r="O59" s="10" t="s">
        <v>23</v>
      </c>
      <c r="P59" s="479"/>
      <c r="Q59" s="474"/>
    </row>
    <row r="60" spans="2:17" ht="78" outlineLevel="1" x14ac:dyDescent="0.3">
      <c r="B60" s="400" t="s">
        <v>491</v>
      </c>
      <c r="C60" s="502"/>
      <c r="D60" s="400" t="s">
        <v>270</v>
      </c>
      <c r="E60" s="400" t="s">
        <v>492</v>
      </c>
      <c r="F60" s="520"/>
      <c r="G60" s="400" t="s">
        <v>260</v>
      </c>
      <c r="H60" s="502"/>
      <c r="I60" s="470">
        <v>550000</v>
      </c>
      <c r="J60" s="470">
        <v>0</v>
      </c>
      <c r="K60" s="470">
        <v>0</v>
      </c>
      <c r="L60" s="470">
        <v>467500</v>
      </c>
      <c r="M60" s="470">
        <v>82500</v>
      </c>
      <c r="N60" s="26" t="s">
        <v>484</v>
      </c>
      <c r="O60" s="37">
        <v>300</v>
      </c>
      <c r="P60" s="473" t="s">
        <v>494</v>
      </c>
      <c r="Q60" s="473" t="s">
        <v>455</v>
      </c>
    </row>
    <row r="61" spans="2:17" ht="66.75" customHeight="1" outlineLevel="1" x14ac:dyDescent="0.3">
      <c r="B61" s="401"/>
      <c r="C61" s="503"/>
      <c r="D61" s="401"/>
      <c r="E61" s="401"/>
      <c r="F61" s="521"/>
      <c r="G61" s="401"/>
      <c r="H61" s="503"/>
      <c r="I61" s="471"/>
      <c r="J61" s="471"/>
      <c r="K61" s="471"/>
      <c r="L61" s="471"/>
      <c r="M61" s="471"/>
      <c r="N61" s="26" t="s">
        <v>490</v>
      </c>
      <c r="O61" s="37">
        <v>50</v>
      </c>
      <c r="P61" s="474"/>
      <c r="Q61" s="474"/>
    </row>
    <row r="62" spans="2:17" ht="78" outlineLevel="1" x14ac:dyDescent="0.3">
      <c r="B62" s="400" t="s">
        <v>495</v>
      </c>
      <c r="C62" s="502"/>
      <c r="D62" s="400" t="s">
        <v>270</v>
      </c>
      <c r="E62" s="400" t="s">
        <v>496</v>
      </c>
      <c r="F62" s="520"/>
      <c r="G62" s="400" t="s">
        <v>260</v>
      </c>
      <c r="H62" s="502"/>
      <c r="I62" s="470">
        <v>950000</v>
      </c>
      <c r="J62" s="470">
        <v>0</v>
      </c>
      <c r="K62" s="470">
        <v>0</v>
      </c>
      <c r="L62" s="470">
        <v>807500</v>
      </c>
      <c r="M62" s="470">
        <v>142500</v>
      </c>
      <c r="N62" s="26" t="s">
        <v>484</v>
      </c>
      <c r="O62" s="37">
        <v>50</v>
      </c>
      <c r="P62" s="473" t="s">
        <v>451</v>
      </c>
      <c r="Q62" s="473" t="s">
        <v>453</v>
      </c>
    </row>
    <row r="63" spans="2:17" ht="62.4" outlineLevel="1" x14ac:dyDescent="0.3">
      <c r="B63" s="401"/>
      <c r="C63" s="503"/>
      <c r="D63" s="401"/>
      <c r="E63" s="401"/>
      <c r="F63" s="521"/>
      <c r="G63" s="401"/>
      <c r="H63" s="503"/>
      <c r="I63" s="471"/>
      <c r="J63" s="471"/>
      <c r="K63" s="471"/>
      <c r="L63" s="471"/>
      <c r="M63" s="471"/>
      <c r="N63" s="26" t="s">
        <v>490</v>
      </c>
      <c r="O63" s="37">
        <v>41</v>
      </c>
      <c r="P63" s="474"/>
      <c r="Q63" s="474"/>
    </row>
    <row r="64" spans="2:17" ht="56.25" customHeight="1" outlineLevel="1" x14ac:dyDescent="0.3">
      <c r="B64" s="400" t="s">
        <v>520</v>
      </c>
      <c r="C64" s="502"/>
      <c r="D64" s="400" t="s">
        <v>284</v>
      </c>
      <c r="E64" s="400" t="s">
        <v>497</v>
      </c>
      <c r="F64" s="520"/>
      <c r="G64" s="400" t="s">
        <v>260</v>
      </c>
      <c r="H64" s="502"/>
      <c r="I64" s="470">
        <v>3309807.99</v>
      </c>
      <c r="J64" s="470">
        <v>0</v>
      </c>
      <c r="K64" s="470">
        <v>0</v>
      </c>
      <c r="L64" s="470">
        <v>2813336.79</v>
      </c>
      <c r="M64" s="470">
        <v>496471.2</v>
      </c>
      <c r="N64" s="26" t="s">
        <v>485</v>
      </c>
      <c r="O64" s="37">
        <v>30</v>
      </c>
      <c r="P64" s="473" t="s">
        <v>442</v>
      </c>
      <c r="Q64" s="473" t="s">
        <v>443</v>
      </c>
    </row>
    <row r="65" spans="2:17" ht="119.25" customHeight="1" outlineLevel="1" x14ac:dyDescent="0.3">
      <c r="B65" s="401"/>
      <c r="C65" s="503"/>
      <c r="D65" s="401"/>
      <c r="E65" s="401"/>
      <c r="F65" s="521"/>
      <c r="G65" s="401"/>
      <c r="H65" s="503"/>
      <c r="I65" s="471"/>
      <c r="J65" s="471"/>
      <c r="K65" s="471"/>
      <c r="L65" s="471"/>
      <c r="M65" s="471"/>
      <c r="N65" s="26" t="s">
        <v>488</v>
      </c>
      <c r="O65" s="37">
        <v>30</v>
      </c>
      <c r="P65" s="474"/>
      <c r="Q65" s="474"/>
    </row>
    <row r="66" spans="2:17" ht="69.75" customHeight="1" outlineLevel="1" x14ac:dyDescent="0.3">
      <c r="B66" s="400" t="s">
        <v>736</v>
      </c>
      <c r="C66" s="502"/>
      <c r="D66" s="400" t="s">
        <v>353</v>
      </c>
      <c r="E66" s="718"/>
      <c r="F66" s="502"/>
      <c r="G66" s="400" t="s">
        <v>260</v>
      </c>
      <c r="H66" s="502"/>
      <c r="I66" s="470">
        <v>4562330.71</v>
      </c>
      <c r="J66" s="470">
        <v>0</v>
      </c>
      <c r="K66" s="470">
        <v>0</v>
      </c>
      <c r="L66" s="470">
        <v>3877981.1</v>
      </c>
      <c r="M66" s="470">
        <v>684349.61</v>
      </c>
      <c r="N66" s="26" t="s">
        <v>484</v>
      </c>
      <c r="O66" s="41">
        <v>200</v>
      </c>
      <c r="P66" s="473" t="s">
        <v>643</v>
      </c>
      <c r="Q66" s="473" t="s">
        <v>517</v>
      </c>
    </row>
    <row r="67" spans="2:17" ht="62.4" outlineLevel="1" x14ac:dyDescent="0.3">
      <c r="B67" s="401"/>
      <c r="C67" s="503"/>
      <c r="D67" s="401"/>
      <c r="E67" s="719"/>
      <c r="F67" s="503"/>
      <c r="G67" s="401"/>
      <c r="H67" s="503"/>
      <c r="I67" s="471"/>
      <c r="J67" s="471"/>
      <c r="K67" s="471"/>
      <c r="L67" s="471"/>
      <c r="M67" s="471"/>
      <c r="N67" s="26" t="s">
        <v>490</v>
      </c>
      <c r="O67" s="37">
        <v>100</v>
      </c>
      <c r="P67" s="474"/>
      <c r="Q67" s="474"/>
    </row>
    <row r="68" spans="2:17" ht="78" outlineLevel="1" x14ac:dyDescent="0.3">
      <c r="B68" s="400" t="s">
        <v>498</v>
      </c>
      <c r="C68" s="502"/>
      <c r="D68" s="400" t="s">
        <v>353</v>
      </c>
      <c r="E68" s="400" t="s">
        <v>768</v>
      </c>
      <c r="F68" s="502"/>
      <c r="G68" s="400" t="s">
        <v>260</v>
      </c>
      <c r="H68" s="502"/>
      <c r="I68" s="462">
        <v>595706.79</v>
      </c>
      <c r="J68" s="462">
        <v>0</v>
      </c>
      <c r="K68" s="462">
        <v>0</v>
      </c>
      <c r="L68" s="462">
        <v>506350.77</v>
      </c>
      <c r="M68" s="462">
        <v>89356.02</v>
      </c>
      <c r="N68" s="26" t="s">
        <v>484</v>
      </c>
      <c r="O68" s="41">
        <v>15</v>
      </c>
      <c r="P68" s="473" t="s">
        <v>442</v>
      </c>
      <c r="Q68" s="473" t="s">
        <v>454</v>
      </c>
    </row>
    <row r="69" spans="2:17" ht="62.4" outlineLevel="1" x14ac:dyDescent="0.3">
      <c r="B69" s="401"/>
      <c r="C69" s="503"/>
      <c r="D69" s="401"/>
      <c r="E69" s="401"/>
      <c r="F69" s="503"/>
      <c r="G69" s="401"/>
      <c r="H69" s="503"/>
      <c r="I69" s="457"/>
      <c r="J69" s="457"/>
      <c r="K69" s="457"/>
      <c r="L69" s="457"/>
      <c r="M69" s="457"/>
      <c r="N69" s="26" t="s">
        <v>709</v>
      </c>
      <c r="O69" s="37">
        <v>15</v>
      </c>
      <c r="P69" s="474"/>
      <c r="Q69" s="474"/>
    </row>
    <row r="70" spans="2:17" ht="67.5" customHeight="1" outlineLevel="1" x14ac:dyDescent="0.3">
      <c r="B70" s="400" t="s">
        <v>500</v>
      </c>
      <c r="C70" s="502"/>
      <c r="D70" s="400" t="s">
        <v>290</v>
      </c>
      <c r="E70" s="400" t="s">
        <v>501</v>
      </c>
      <c r="F70" s="502"/>
      <c r="G70" s="400" t="s">
        <v>260</v>
      </c>
      <c r="H70" s="502"/>
      <c r="I70" s="462">
        <v>157699.16</v>
      </c>
      <c r="J70" s="462">
        <v>0</v>
      </c>
      <c r="K70" s="462">
        <v>0</v>
      </c>
      <c r="L70" s="462">
        <v>134044</v>
      </c>
      <c r="M70" s="462">
        <v>23655.16</v>
      </c>
      <c r="N70" s="26" t="s">
        <v>484</v>
      </c>
      <c r="O70" s="41">
        <v>250</v>
      </c>
      <c r="P70" s="473" t="s">
        <v>104</v>
      </c>
      <c r="Q70" s="473" t="s">
        <v>103</v>
      </c>
    </row>
    <row r="71" spans="2:17" ht="62.4" outlineLevel="1" x14ac:dyDescent="0.3">
      <c r="B71" s="401"/>
      <c r="C71" s="503"/>
      <c r="D71" s="401"/>
      <c r="E71" s="401"/>
      <c r="F71" s="503"/>
      <c r="G71" s="401"/>
      <c r="H71" s="503"/>
      <c r="I71" s="457"/>
      <c r="J71" s="457"/>
      <c r="K71" s="457"/>
      <c r="L71" s="457"/>
      <c r="M71" s="457"/>
      <c r="N71" s="26" t="s">
        <v>490</v>
      </c>
      <c r="O71" s="37">
        <v>20</v>
      </c>
      <c r="P71" s="474"/>
      <c r="Q71" s="474"/>
    </row>
    <row r="72" spans="2:17" ht="46.8" outlineLevel="1" x14ac:dyDescent="0.3">
      <c r="B72" s="400" t="s">
        <v>502</v>
      </c>
      <c r="C72" s="502"/>
      <c r="D72" s="400" t="s">
        <v>290</v>
      </c>
      <c r="E72" s="400" t="s">
        <v>503</v>
      </c>
      <c r="F72" s="520"/>
      <c r="G72" s="400" t="s">
        <v>260</v>
      </c>
      <c r="H72" s="502"/>
      <c r="I72" s="470">
        <v>310323.96000000002</v>
      </c>
      <c r="J72" s="470">
        <v>0</v>
      </c>
      <c r="K72" s="470">
        <v>0</v>
      </c>
      <c r="L72" s="470">
        <v>263775</v>
      </c>
      <c r="M72" s="470">
        <v>46548.959999999999</v>
      </c>
      <c r="N72" s="26" t="s">
        <v>485</v>
      </c>
      <c r="O72" s="37">
        <v>40</v>
      </c>
      <c r="P72" s="473" t="s">
        <v>515</v>
      </c>
      <c r="Q72" s="473" t="s">
        <v>443</v>
      </c>
    </row>
    <row r="73" spans="2:17" ht="66" customHeight="1" outlineLevel="1" x14ac:dyDescent="0.3">
      <c r="B73" s="401"/>
      <c r="C73" s="503"/>
      <c r="D73" s="401"/>
      <c r="E73" s="401"/>
      <c r="F73" s="521"/>
      <c r="G73" s="401"/>
      <c r="H73" s="503"/>
      <c r="I73" s="471"/>
      <c r="J73" s="471"/>
      <c r="K73" s="471"/>
      <c r="L73" s="471"/>
      <c r="M73" s="471"/>
      <c r="N73" s="26" t="s">
        <v>488</v>
      </c>
      <c r="O73" s="37">
        <v>35</v>
      </c>
      <c r="P73" s="474"/>
      <c r="Q73" s="474"/>
    </row>
    <row r="74" spans="2:17" ht="67.5" customHeight="1" outlineLevel="1" x14ac:dyDescent="0.3">
      <c r="B74" s="400" t="s">
        <v>504</v>
      </c>
      <c r="C74" s="502"/>
      <c r="D74" s="400" t="s">
        <v>296</v>
      </c>
      <c r="E74" s="400" t="s">
        <v>739</v>
      </c>
      <c r="F74" s="520"/>
      <c r="G74" s="400" t="s">
        <v>260</v>
      </c>
      <c r="H74" s="502"/>
      <c r="I74" s="470">
        <v>2013059.35</v>
      </c>
      <c r="J74" s="470">
        <v>0</v>
      </c>
      <c r="K74" s="470">
        <v>0</v>
      </c>
      <c r="L74" s="470">
        <v>1711100.44</v>
      </c>
      <c r="M74" s="470">
        <v>301958.90999999997</v>
      </c>
      <c r="N74" s="26" t="s">
        <v>484</v>
      </c>
      <c r="O74" s="37">
        <v>55</v>
      </c>
      <c r="P74" s="473" t="s">
        <v>442</v>
      </c>
      <c r="Q74" s="473" t="s">
        <v>505</v>
      </c>
    </row>
    <row r="75" spans="2:17" ht="94.5" customHeight="1" outlineLevel="1" x14ac:dyDescent="0.3">
      <c r="B75" s="402"/>
      <c r="C75" s="555"/>
      <c r="D75" s="402"/>
      <c r="E75" s="402"/>
      <c r="F75" s="628"/>
      <c r="G75" s="402"/>
      <c r="H75" s="555"/>
      <c r="I75" s="472"/>
      <c r="J75" s="472"/>
      <c r="K75" s="472"/>
      <c r="L75" s="472"/>
      <c r="M75" s="472"/>
      <c r="N75" s="26" t="s">
        <v>490</v>
      </c>
      <c r="O75" s="37">
        <v>55</v>
      </c>
      <c r="P75" s="474"/>
      <c r="Q75" s="474"/>
    </row>
    <row r="76" spans="2:17" ht="47.25" customHeight="1" outlineLevel="1" x14ac:dyDescent="0.3">
      <c r="B76" s="400" t="s">
        <v>745</v>
      </c>
      <c r="C76" s="502"/>
      <c r="D76" s="400" t="s">
        <v>279</v>
      </c>
      <c r="E76" s="473" t="s">
        <v>16</v>
      </c>
      <c r="F76" s="502"/>
      <c r="G76" s="400" t="s">
        <v>260</v>
      </c>
      <c r="H76" s="502"/>
      <c r="I76" s="213">
        <v>2944706.88</v>
      </c>
      <c r="J76" s="106">
        <v>0</v>
      </c>
      <c r="K76" s="103">
        <v>0</v>
      </c>
      <c r="L76" s="166">
        <v>2503000.84</v>
      </c>
      <c r="M76" s="103">
        <v>441706.04</v>
      </c>
      <c r="N76" s="26" t="s">
        <v>485</v>
      </c>
      <c r="O76" s="37">
        <v>30</v>
      </c>
      <c r="P76" s="473" t="s">
        <v>515</v>
      </c>
      <c r="Q76" s="473" t="s">
        <v>546</v>
      </c>
    </row>
    <row r="77" spans="2:17" ht="66.75" customHeight="1" outlineLevel="1" x14ac:dyDescent="0.3">
      <c r="B77" s="402"/>
      <c r="C77" s="555"/>
      <c r="D77" s="402"/>
      <c r="E77" s="474"/>
      <c r="F77" s="555"/>
      <c r="G77" s="402"/>
      <c r="H77" s="555"/>
      <c r="I77" s="213"/>
      <c r="J77" s="106"/>
      <c r="K77" s="103"/>
      <c r="L77" s="103"/>
      <c r="M77" s="103"/>
      <c r="N77" s="26" t="s">
        <v>488</v>
      </c>
      <c r="O77" s="37">
        <v>30</v>
      </c>
      <c r="P77" s="474"/>
      <c r="Q77" s="474"/>
    </row>
    <row r="78" spans="2:17" ht="15.6" x14ac:dyDescent="0.3">
      <c r="B78" s="412" t="s">
        <v>105</v>
      </c>
      <c r="C78" s="412"/>
      <c r="D78" s="412"/>
      <c r="E78" s="412"/>
      <c r="F78" s="412"/>
      <c r="G78" s="412"/>
      <c r="H78" s="412"/>
      <c r="I78" s="175">
        <f>SUM(I60:I77)</f>
        <v>15393634.84</v>
      </c>
      <c r="J78" s="175">
        <f>SUM(J60:J75)</f>
        <v>0</v>
      </c>
      <c r="K78" s="175">
        <f>SUM(K60:K75)</f>
        <v>0</v>
      </c>
      <c r="L78" s="175">
        <f>SUM(L60:L77)</f>
        <v>13084588.939999999</v>
      </c>
      <c r="M78" s="175">
        <f>SUM(M60:M77)</f>
        <v>2309045.9</v>
      </c>
      <c r="N78" s="199"/>
      <c r="O78" s="130"/>
      <c r="P78" s="130"/>
      <c r="Q78" s="200"/>
    </row>
    <row r="79" spans="2:17" ht="15.6" x14ac:dyDescent="0.3">
      <c r="B79" s="197"/>
      <c r="C79" s="198"/>
      <c r="D79" s="198"/>
      <c r="E79" s="198"/>
      <c r="F79" s="198"/>
      <c r="G79" s="198"/>
      <c r="H79" s="198"/>
      <c r="I79" s="218"/>
      <c r="J79" s="176"/>
      <c r="K79" s="176"/>
      <c r="L79" s="218"/>
      <c r="M79" s="218"/>
      <c r="N79" s="195"/>
      <c r="O79" s="129"/>
      <c r="P79" s="129"/>
      <c r="Q79" s="196"/>
    </row>
    <row r="80" spans="2:17" ht="32.25" customHeight="1" x14ac:dyDescent="0.3">
      <c r="B80" s="606" t="s">
        <v>729</v>
      </c>
      <c r="C80" s="606"/>
      <c r="D80" s="606"/>
      <c r="E80" s="606"/>
      <c r="F80" s="606"/>
      <c r="G80" s="606"/>
      <c r="H80" s="606"/>
      <c r="I80" s="606"/>
      <c r="J80" s="606"/>
      <c r="K80" s="606"/>
      <c r="L80" s="606"/>
      <c r="M80" s="606"/>
      <c r="N80" s="606"/>
      <c r="O80" s="606"/>
      <c r="P80" s="606"/>
      <c r="Q80" s="606"/>
    </row>
    <row r="82" spans="2:13" ht="15.6" x14ac:dyDescent="0.3">
      <c r="B82" s="513" t="s">
        <v>106</v>
      </c>
      <c r="C82" s="513"/>
      <c r="D82" s="513"/>
      <c r="E82" s="513"/>
    </row>
    <row r="83" spans="2:13" ht="35.4" customHeight="1" x14ac:dyDescent="0.3">
      <c r="B83" s="9" t="s">
        <v>3</v>
      </c>
      <c r="C83" s="413" t="s">
        <v>107</v>
      </c>
      <c r="D83" s="413"/>
      <c r="E83" s="413"/>
      <c r="F83" s="447" t="s">
        <v>108</v>
      </c>
      <c r="G83" s="447"/>
      <c r="H83" s="447"/>
      <c r="I83" s="447"/>
      <c r="J83" s="413" t="s">
        <v>109</v>
      </c>
      <c r="K83" s="447"/>
      <c r="L83" s="447"/>
      <c r="M83" s="447"/>
    </row>
    <row r="84" spans="2:13" ht="15.6" x14ac:dyDescent="0.3">
      <c r="B84" s="4">
        <v>1</v>
      </c>
      <c r="C84" s="483">
        <v>2</v>
      </c>
      <c r="D84" s="483"/>
      <c r="E84" s="483"/>
      <c r="F84" s="483">
        <v>3</v>
      </c>
      <c r="G84" s="483"/>
      <c r="H84" s="483"/>
      <c r="I84" s="483"/>
      <c r="J84" s="483">
        <v>4</v>
      </c>
      <c r="K84" s="483"/>
      <c r="L84" s="483"/>
      <c r="M84" s="483"/>
    </row>
    <row r="85" spans="2:13" ht="33" customHeight="1" x14ac:dyDescent="0.3">
      <c r="B85" s="8"/>
      <c r="C85" s="720" t="s">
        <v>302</v>
      </c>
      <c r="D85" s="720"/>
      <c r="E85" s="720"/>
      <c r="F85" s="550"/>
      <c r="G85" s="550"/>
      <c r="H85" s="550"/>
      <c r="I85" s="550"/>
      <c r="J85" s="550"/>
      <c r="K85" s="550"/>
      <c r="L85" s="550"/>
      <c r="M85" s="550"/>
    </row>
    <row r="87" spans="2:13" ht="15.6" x14ac:dyDescent="0.3">
      <c r="B87" s="513" t="s">
        <v>110</v>
      </c>
      <c r="C87" s="513"/>
      <c r="D87" s="513"/>
      <c r="E87" s="513"/>
      <c r="F87" s="513"/>
    </row>
    <row r="88" spans="2:13" ht="33.6" customHeight="1" x14ac:dyDescent="0.3">
      <c r="B88" s="9" t="s">
        <v>3</v>
      </c>
      <c r="C88" s="447" t="s">
        <v>111</v>
      </c>
      <c r="D88" s="447"/>
      <c r="E88" s="447"/>
      <c r="F88" s="447" t="s">
        <v>108</v>
      </c>
      <c r="G88" s="447"/>
      <c r="H88" s="447"/>
      <c r="I88" s="447"/>
      <c r="J88" s="413" t="s">
        <v>112</v>
      </c>
      <c r="K88" s="447"/>
      <c r="L88" s="447"/>
      <c r="M88" s="447"/>
    </row>
    <row r="89" spans="2:13" ht="15.6" x14ac:dyDescent="0.3">
      <c r="B89" s="4">
        <v>1</v>
      </c>
      <c r="C89" s="483">
        <v>2</v>
      </c>
      <c r="D89" s="483"/>
      <c r="E89" s="483"/>
      <c r="F89" s="483">
        <v>3</v>
      </c>
      <c r="G89" s="483"/>
      <c r="H89" s="483"/>
      <c r="I89" s="483"/>
      <c r="J89" s="483">
        <v>4</v>
      </c>
      <c r="K89" s="483"/>
      <c r="L89" s="483"/>
      <c r="M89" s="483"/>
    </row>
    <row r="90" spans="2:13" ht="48" customHeight="1" x14ac:dyDescent="0.3">
      <c r="B90" s="8"/>
      <c r="C90" s="720" t="s">
        <v>303</v>
      </c>
      <c r="D90" s="720"/>
      <c r="E90" s="720"/>
      <c r="F90" s="550"/>
      <c r="G90" s="550"/>
      <c r="H90" s="550"/>
      <c r="I90" s="550"/>
      <c r="J90" s="550"/>
      <c r="K90" s="550"/>
      <c r="L90" s="550"/>
      <c r="M90" s="550"/>
    </row>
    <row r="92" spans="2:13" ht="15.6" x14ac:dyDescent="0.3">
      <c r="B92" s="513" t="s">
        <v>113</v>
      </c>
      <c r="C92" s="513"/>
      <c r="D92" s="513"/>
    </row>
    <row r="93" spans="2:13" ht="38.4" customHeight="1" x14ac:dyDescent="0.3">
      <c r="B93" s="9" t="s">
        <v>3</v>
      </c>
      <c r="C93" s="413" t="s">
        <v>114</v>
      </c>
      <c r="D93" s="413"/>
      <c r="E93" s="413"/>
      <c r="F93" s="514" t="s">
        <v>115</v>
      </c>
      <c r="G93" s="515"/>
      <c r="H93" s="515"/>
      <c r="I93" s="515"/>
      <c r="J93" s="515"/>
      <c r="K93" s="515"/>
      <c r="L93" s="515"/>
      <c r="M93" s="516"/>
    </row>
    <row r="94" spans="2:13" ht="15.6" x14ac:dyDescent="0.3">
      <c r="B94" s="4">
        <v>1</v>
      </c>
      <c r="C94" s="483">
        <v>2</v>
      </c>
      <c r="D94" s="483"/>
      <c r="E94" s="483"/>
      <c r="F94" s="517">
        <v>3</v>
      </c>
      <c r="G94" s="518"/>
      <c r="H94" s="518"/>
      <c r="I94" s="518"/>
      <c r="J94" s="518"/>
      <c r="K94" s="518"/>
      <c r="L94" s="518"/>
      <c r="M94" s="519"/>
    </row>
    <row r="95" spans="2:13" ht="14.4" customHeight="1" x14ac:dyDescent="0.3">
      <c r="B95" s="25" t="s">
        <v>15</v>
      </c>
      <c r="C95" s="512"/>
      <c r="D95" s="512"/>
      <c r="E95" s="512"/>
      <c r="F95" s="509"/>
      <c r="G95" s="510"/>
      <c r="H95" s="510"/>
      <c r="I95" s="510"/>
      <c r="J95" s="510"/>
      <c r="K95" s="510"/>
      <c r="L95" s="510"/>
      <c r="M95" s="511"/>
    </row>
    <row r="97" spans="2:13" ht="15.6" x14ac:dyDescent="0.3">
      <c r="B97" s="513" t="s">
        <v>116</v>
      </c>
      <c r="C97" s="513"/>
      <c r="D97" s="513"/>
      <c r="E97" s="513"/>
      <c r="F97" s="513"/>
      <c r="G97" s="513"/>
    </row>
    <row r="98" spans="2:13" ht="15.6" customHeight="1" x14ac:dyDescent="0.3">
      <c r="B98" s="9" t="s">
        <v>3</v>
      </c>
      <c r="C98" s="514" t="s">
        <v>117</v>
      </c>
      <c r="D98" s="515"/>
      <c r="E98" s="515"/>
      <c r="F98" s="515"/>
      <c r="G98" s="515"/>
      <c r="H98" s="515"/>
      <c r="I98" s="515"/>
      <c r="J98" s="515"/>
      <c r="K98" s="515"/>
      <c r="L98" s="515"/>
      <c r="M98" s="516"/>
    </row>
    <row r="99" spans="2:13" ht="15.6" x14ac:dyDescent="0.3">
      <c r="B99" s="4">
        <v>1</v>
      </c>
      <c r="C99" s="517">
        <v>2</v>
      </c>
      <c r="D99" s="518"/>
      <c r="E99" s="518"/>
      <c r="F99" s="518"/>
      <c r="G99" s="518"/>
      <c r="H99" s="518"/>
      <c r="I99" s="518"/>
      <c r="J99" s="518"/>
      <c r="K99" s="518"/>
      <c r="L99" s="518"/>
      <c r="M99" s="519"/>
    </row>
    <row r="100" spans="2:13" ht="15.6" x14ac:dyDescent="0.3">
      <c r="B100" s="8"/>
      <c r="C100" s="459" t="s">
        <v>304</v>
      </c>
      <c r="D100" s="460"/>
      <c r="E100" s="460"/>
      <c r="F100" s="460"/>
      <c r="G100" s="460"/>
      <c r="H100" s="460"/>
      <c r="I100" s="460"/>
      <c r="J100" s="460"/>
      <c r="K100" s="460"/>
      <c r="L100" s="460"/>
      <c r="M100" s="461"/>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91" priority="1">
      <formula>$L$50&gt;$I$50*0.85</formula>
    </cfRule>
  </conditionalFormatting>
  <conditionalFormatting sqref="L74:L75">
    <cfRule type="expression" dxfId="90" priority="3">
      <formula>$L$74&gt;$I$74*0.85</formula>
    </cfRule>
  </conditionalFormatting>
  <conditionalFormatting sqref="L76">
    <cfRule type="expression" dxfId="89"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2.xml><?xml version="1.0" encoding="utf-8"?>
<ds:datastoreItem xmlns:ds="http://schemas.openxmlformats.org/officeDocument/2006/customXml" ds:itemID="{BAFE743D-7776-4669-A511-63CCBD522386}">
  <ds:schemaRefs>
    <ds:schemaRef ds:uri="http://schemas.microsoft.com/sharepoint/v3/contenttype/forms"/>
  </ds:schemaRefs>
</ds:datastoreItem>
</file>

<file path=customXml/itemProps3.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6</vt:i4>
      </vt:variant>
    </vt:vector>
  </HeadingPairs>
  <TitlesOfParts>
    <vt:vector size="22"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IV skyriaus XII skirsnis</vt:lpstr>
      <vt:lpstr>IV skyriaus XIII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Kristina UDRIENĖ</cp:lastModifiedBy>
  <cp:revision/>
  <cp:lastPrinted>2026-06-23T07:13:38Z</cp:lastPrinted>
  <dcterms:created xsi:type="dcterms:W3CDTF">2015-06-05T18:17:20Z</dcterms:created>
  <dcterms:modified xsi:type="dcterms:W3CDTF">2026-06-23T11:04:58Z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