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KOLEGIJOS POSEDZIAI/2026-03-23/Interneto svetaine/"/>
    </mc:Choice>
  </mc:AlternateContent>
  <xr:revisionPtr revIDLastSave="0" documentId="8_{1591EDD3-79CF-485C-BDBA-6C0325ACF80A}" xr6:coauthVersionLast="47" xr6:coauthVersionMax="47" xr10:uidLastSave="{00000000-0000-0000-0000-000000000000}"/>
  <bookViews>
    <workbookView xWindow="2304" yWindow="2304" windowWidth="17280" windowHeight="8880" tabRatio="853" activeTab="1" xr2:uid="{00000000-000D-0000-FFFF-FFFF00000000}"/>
  </bookViews>
  <sheets>
    <sheet name="II skyrius" sheetId="1" r:id="rId1"/>
    <sheet name="III skyrius" sheetId="2" r:id="rId2"/>
    <sheet name="IV skyrius I skirsnis" sheetId="3" r:id="rId3"/>
    <sheet name="IV skyrius II skirsnis" sheetId="6" r:id="rId4"/>
    <sheet name="IV skyrius III skirsnis" sheetId="4" r:id="rId5"/>
    <sheet name="IV skyrius IV skirsnis" sheetId="12" r:id="rId6"/>
    <sheet name="IV skyrius V skirsnis" sheetId="9" r:id="rId7"/>
    <sheet name="IV skyrius VI skirsnis" sheetId="13" r:id="rId8"/>
    <sheet name="IV skyrius VII skirsnis" sheetId="14" r:id="rId9"/>
    <sheet name="IV skyrius VIII skirsnis" sheetId="15" r:id="rId10"/>
    <sheet name="IV skyriaus IX skirsnis" sheetId="17" r:id="rId11"/>
    <sheet name="IV skyriaus X skirsnis" sheetId="18" r:id="rId12"/>
    <sheet name="IV skyriaus XI skirsnis" sheetId="19" r:id="rId13"/>
    <sheet name="Tuščias" sheetId="16" state="hidden" r:id="rId14"/>
  </sheets>
  <definedNames>
    <definedName name="_xlnm._FilterDatabase" localSheetId="2" hidden="1">'IV skyrius I skirsnis'!$B$52:$Q$162</definedName>
    <definedName name="_xlnm._FilterDatabase" localSheetId="3" hidden="1">'IV skyrius II skirsnis'!$B$38:$Q$78</definedName>
    <definedName name="_xlnm._FilterDatabase" localSheetId="4" hidden="1">'IV skyrius III skirsnis'!$B$43:$Q$77</definedName>
    <definedName name="_xlnm._FilterDatabase" localSheetId="5" hidden="1">'IV skyrius IV skirsnis'!$B$38:$Q$71</definedName>
    <definedName name="_xlnm._FilterDatabase" localSheetId="6" hidden="1">'IV skyrius V skirsnis'!$B$47:$Q$107</definedName>
    <definedName name="_xlnm._FilterDatabase" localSheetId="7" hidden="1">'IV skyrius VI skirsnis'!$B$43:$Q$72</definedName>
    <definedName name="_xlnm._FilterDatabase" localSheetId="8" hidden="1">'IV skyrius VII skirsnis'!$B$45:$Q$78</definedName>
    <definedName name="_ftn1" localSheetId="0">'II skyrius'!#REF!</definedName>
    <definedName name="_ftnref1" localSheetId="0">'II skyrius'!#REF!</definedName>
    <definedName name="_xlnm.Print_Titles" localSheetId="0">'II skyrius'!$6:$8</definedName>
    <definedName name="_xlnm.Print_Titles" localSheetId="1">'III skyrius'!$6:$8</definedName>
    <definedName name="_xlnm.Print_Titles" localSheetId="2">'IV skyrius I skirsnis'!$53:$56</definedName>
    <definedName name="_xlnm.Print_Titles" localSheetId="5">'IV skyrius IV skirsnis'!$39:$42</definedName>
    <definedName name="_xlnm.Print_Titles" localSheetId="7">'IV skyrius VI skirsnis'!$44:$47</definedName>
    <definedName name="_xlnm.Print_Titles" localSheetId="8">'IV skyrius VII skirsnis'!$46:$49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J20" i="2"/>
  <c r="M66" i="18"/>
  <c r="I66" i="18"/>
  <c r="L66" i="18"/>
  <c r="L207" i="19"/>
  <c r="L188" i="19"/>
  <c r="L85" i="19"/>
  <c r="L55" i="19"/>
  <c r="I72" i="18"/>
  <c r="J55" i="19"/>
  <c r="F27" i="19" s="1"/>
  <c r="I79" i="19"/>
  <c r="I69" i="19"/>
  <c r="I159" i="19"/>
  <c r="I153" i="19"/>
  <c r="I149" i="19"/>
  <c r="I145" i="19"/>
  <c r="I83" i="15"/>
  <c r="I80" i="15"/>
  <c r="I77" i="15"/>
  <c r="I75" i="15"/>
  <c r="I71" i="15"/>
  <c r="I68" i="15"/>
  <c r="I65" i="15"/>
  <c r="O63" i="15"/>
  <c r="O61" i="15"/>
  <c r="O59" i="15"/>
  <c r="O57" i="15"/>
  <c r="O55" i="15"/>
  <c r="M55" i="15"/>
  <c r="L55" i="15"/>
  <c r="K55" i="15"/>
  <c r="J55" i="15"/>
  <c r="I55" i="15"/>
  <c r="I52" i="15"/>
  <c r="O49" i="15"/>
  <c r="O47" i="15"/>
  <c r="M47" i="15"/>
  <c r="M85" i="15" s="1"/>
  <c r="F37" i="15" s="1"/>
  <c r="F36" i="15" s="1"/>
  <c r="L47" i="15"/>
  <c r="L85" i="15" s="1"/>
  <c r="F33" i="15" s="1"/>
  <c r="F30" i="15" s="1"/>
  <c r="K47" i="15"/>
  <c r="K85" i="15" s="1"/>
  <c r="J47" i="15"/>
  <c r="J85" i="15" s="1"/>
  <c r="I47" i="15"/>
  <c r="I85" i="15" s="1"/>
  <c r="F40" i="15" s="1"/>
  <c r="F26" i="15"/>
  <c r="F23" i="15" s="1"/>
  <c r="N16" i="15"/>
  <c r="N14" i="15"/>
  <c r="N12" i="15"/>
  <c r="N10" i="15"/>
  <c r="M85" i="19"/>
  <c r="I121" i="19"/>
  <c r="I115" i="19"/>
  <c r="I109" i="19"/>
  <c r="I105" i="19"/>
  <c r="I99" i="19"/>
  <c r="I192" i="19"/>
  <c r="O91" i="19"/>
  <c r="O88" i="19"/>
  <c r="L78" i="14"/>
  <c r="O90" i="17"/>
  <c r="O94" i="19" l="1"/>
  <c r="O96" i="19" l="1"/>
  <c r="I78" i="14"/>
  <c r="L77" i="4" l="1"/>
  <c r="I77" i="4"/>
  <c r="I48" i="4" s="1"/>
  <c r="M78" i="14"/>
  <c r="I50" i="14"/>
  <c r="N16" i="19" l="1"/>
  <c r="I77" i="1"/>
  <c r="N10" i="12"/>
  <c r="O45" i="12" l="1"/>
  <c r="O43" i="12"/>
  <c r="L71" i="12"/>
  <c r="I43" i="12"/>
  <c r="I71" i="12" s="1"/>
  <c r="M43" i="12"/>
  <c r="M71" i="12" s="1"/>
  <c r="L43" i="12"/>
  <c r="I125" i="19"/>
  <c r="O84" i="17" l="1"/>
  <c r="O75" i="3" l="1"/>
  <c r="I156" i="3" l="1"/>
  <c r="L126" i="3"/>
  <c r="L159" i="3" l="1"/>
  <c r="K9" i="2" s="1"/>
  <c r="O52" i="14"/>
  <c r="L48" i="13"/>
  <c r="L52" i="9"/>
  <c r="O57" i="14" l="1"/>
  <c r="M50" i="14"/>
  <c r="L50" i="14"/>
  <c r="O85" i="19" l="1"/>
  <c r="O97" i="9"/>
  <c r="O95" i="9"/>
  <c r="O91" i="9"/>
  <c r="O55" i="9" s="1"/>
  <c r="I89" i="9"/>
  <c r="O89" i="9" l="1"/>
  <c r="M55" i="19" l="1"/>
  <c r="I65" i="19"/>
  <c r="I73" i="19"/>
  <c r="M52" i="17"/>
  <c r="L52" i="17"/>
  <c r="O47" i="6" l="1"/>
  <c r="O87" i="17" l="1"/>
  <c r="M77" i="4" l="1"/>
  <c r="F42" i="17"/>
  <c r="L80" i="17" l="1"/>
  <c r="I70" i="17"/>
  <c r="L115" i="17" l="1"/>
  <c r="O54" i="18"/>
  <c r="O52" i="18"/>
  <c r="O55" i="14" l="1"/>
  <c r="O50" i="14"/>
  <c r="F38" i="14"/>
  <c r="F32" i="14"/>
  <c r="F42" i="14"/>
  <c r="F36" i="14" l="1"/>
  <c r="F20" i="14"/>
  <c r="F28" i="14"/>
  <c r="O48" i="4"/>
  <c r="M48" i="13"/>
  <c r="L72" i="13" l="1"/>
  <c r="O60" i="3" l="1"/>
  <c r="O84" i="3"/>
  <c r="I102" i="3" l="1"/>
  <c r="I116" i="3"/>
  <c r="O72" i="3" l="1"/>
  <c r="O61" i="9" l="1"/>
  <c r="O58" i="9"/>
  <c r="O52" i="9"/>
  <c r="O64" i="9" l="1"/>
  <c r="N10" i="9"/>
  <c r="M52" i="9"/>
  <c r="M107" i="9" s="1"/>
  <c r="L107" i="9"/>
  <c r="F21" i="9" s="1"/>
  <c r="I203" i="19" l="1"/>
  <c r="I185" i="19"/>
  <c r="M188" i="19" l="1"/>
  <c r="L78" i="6" l="1"/>
  <c r="M78" i="6"/>
  <c r="F34" i="17" l="1"/>
  <c r="F30" i="17"/>
  <c r="F22" i="17"/>
  <c r="N13" i="9"/>
  <c r="I69" i="9"/>
  <c r="I75" i="9"/>
  <c r="I79" i="9"/>
  <c r="I99" i="9"/>
  <c r="J52" i="9"/>
  <c r="J107" i="9" s="1"/>
  <c r="K52" i="9"/>
  <c r="K107" i="9" s="1"/>
  <c r="F37" i="9"/>
  <c r="I62" i="17"/>
  <c r="O55" i="17"/>
  <c r="O52" i="17"/>
  <c r="N10" i="17" s="1"/>
  <c r="I65" i="1" s="1"/>
  <c r="N15" i="17"/>
  <c r="N13" i="17"/>
  <c r="I52" i="9" l="1"/>
  <c r="I107" i="9" s="1"/>
  <c r="F44" i="9" s="1"/>
  <c r="F33" i="9"/>
  <c r="F29" i="9" s="1"/>
  <c r="N12" i="14"/>
  <c r="I119" i="1" s="1"/>
  <c r="O48" i="13"/>
  <c r="I116" i="1" s="1"/>
  <c r="N10" i="14"/>
  <c r="I122" i="1" s="1"/>
  <c r="O190" i="19" l="1"/>
  <c r="O57" i="19" l="1"/>
  <c r="I22" i="1" l="1"/>
  <c r="I33" i="1"/>
  <c r="I24" i="1"/>
  <c r="I18" i="1"/>
  <c r="O209" i="19"/>
  <c r="N10" i="19" s="1"/>
  <c r="I15" i="1" s="1"/>
  <c r="O207" i="19"/>
  <c r="M207" i="19"/>
  <c r="I79" i="1"/>
  <c r="O188" i="19"/>
  <c r="O60" i="19"/>
  <c r="N13" i="19" s="1"/>
  <c r="O55" i="19"/>
  <c r="K55" i="19"/>
  <c r="I28" i="1"/>
  <c r="I30" i="1"/>
  <c r="J85" i="19"/>
  <c r="K85" i="19"/>
  <c r="I180" i="19"/>
  <c r="I177" i="19"/>
  <c r="I213" i="19"/>
  <c r="I83" i="19"/>
  <c r="I77" i="19"/>
  <c r="I205" i="19"/>
  <c r="J188" i="19"/>
  <c r="K188" i="19"/>
  <c r="I199" i="19"/>
  <c r="I85" i="19" l="1"/>
  <c r="I188" i="19"/>
  <c r="M215" i="19"/>
  <c r="F42" i="19" s="1"/>
  <c r="F40" i="19" s="1"/>
  <c r="I20" i="1"/>
  <c r="I174" i="19"/>
  <c r="I169" i="19"/>
  <c r="I166" i="19"/>
  <c r="I142" i="19"/>
  <c r="I139" i="19"/>
  <c r="I133" i="19"/>
  <c r="I136" i="19"/>
  <c r="I130" i="19"/>
  <c r="I127" i="19"/>
  <c r="I197" i="19"/>
  <c r="I195" i="19"/>
  <c r="I211" i="19"/>
  <c r="I207" i="19" s="1"/>
  <c r="I201" i="19"/>
  <c r="L215" i="19"/>
  <c r="F37" i="19" s="1"/>
  <c r="F33" i="19" s="1"/>
  <c r="K207" i="19"/>
  <c r="J207" i="19"/>
  <c r="I63" i="19"/>
  <c r="F29" i="19"/>
  <c r="L24" i="2"/>
  <c r="K22" i="2"/>
  <c r="I55" i="19" l="1"/>
  <c r="F23" i="19"/>
  <c r="F46" i="19" s="1"/>
  <c r="K215" i="19"/>
  <c r="I215" i="19" l="1"/>
  <c r="K26" i="2"/>
  <c r="J26" i="2" l="1"/>
  <c r="I92" i="17"/>
  <c r="I58" i="17"/>
  <c r="M80" i="17"/>
  <c r="K80" i="17"/>
  <c r="J80" i="17"/>
  <c r="L52" i="18"/>
  <c r="M115" i="17" l="1"/>
  <c r="I80" i="17"/>
  <c r="I106" i="17"/>
  <c r="I113" i="17"/>
  <c r="I78" i="17"/>
  <c r="I111" i="17"/>
  <c r="I76" i="17"/>
  <c r="H100" i="1"/>
  <c r="G100" i="1"/>
  <c r="I98" i="3"/>
  <c r="I108" i="3"/>
  <c r="I120" i="3"/>
  <c r="I123" i="3"/>
  <c r="J126" i="3"/>
  <c r="J159" i="3" s="1"/>
  <c r="L9" i="2" s="1"/>
  <c r="K126" i="3"/>
  <c r="K159" i="3" s="1"/>
  <c r="M126" i="3"/>
  <c r="M159" i="3" s="1"/>
  <c r="O126" i="3"/>
  <c r="O127" i="3"/>
  <c r="O81" i="3" s="1"/>
  <c r="O130" i="3"/>
  <c r="O69" i="3" s="1"/>
  <c r="N25" i="3"/>
  <c r="I51" i="1" s="1"/>
  <c r="O133" i="3"/>
  <c r="O57" i="3" s="1"/>
  <c r="I54" i="1" s="1"/>
  <c r="O134" i="3"/>
  <c r="O66" i="3" s="1"/>
  <c r="I135" i="3"/>
  <c r="I139" i="3"/>
  <c r="I148" i="3"/>
  <c r="F36" i="3"/>
  <c r="N22" i="3"/>
  <c r="I45" i="1" s="1"/>
  <c r="H97" i="1"/>
  <c r="G97" i="1"/>
  <c r="H95" i="1"/>
  <c r="G95" i="1"/>
  <c r="I84" i="18"/>
  <c r="I80" i="18" s="1"/>
  <c r="O82" i="18"/>
  <c r="N15" i="18" s="1"/>
  <c r="I95" i="1" s="1"/>
  <c r="O80" i="18"/>
  <c r="M80" i="18"/>
  <c r="L80" i="18"/>
  <c r="L86" i="18" s="1"/>
  <c r="K80" i="18"/>
  <c r="J80" i="18"/>
  <c r="I78" i="18"/>
  <c r="I76" i="18"/>
  <c r="O69" i="18"/>
  <c r="N12" i="18" s="1"/>
  <c r="I97" i="1" s="1"/>
  <c r="O66" i="18"/>
  <c r="K66" i="18"/>
  <c r="J66" i="18"/>
  <c r="I63" i="18"/>
  <c r="I59" i="18"/>
  <c r="O57" i="18"/>
  <c r="N10" i="18"/>
  <c r="I100" i="1" s="1"/>
  <c r="M52" i="18"/>
  <c r="M86" i="18" s="1"/>
  <c r="F40" i="18" s="1"/>
  <c r="F38" i="18" s="1"/>
  <c r="K52" i="18"/>
  <c r="J52" i="18"/>
  <c r="F26" i="18"/>
  <c r="F43" i="3" l="1"/>
  <c r="F40" i="3" s="1"/>
  <c r="F33" i="3" s="1"/>
  <c r="F38" i="17"/>
  <c r="F40" i="17"/>
  <c r="I41" i="1"/>
  <c r="N19" i="3"/>
  <c r="I48" i="1"/>
  <c r="O78" i="3"/>
  <c r="N16" i="3"/>
  <c r="J57" i="3"/>
  <c r="I126" i="3"/>
  <c r="I159" i="3" s="1"/>
  <c r="J9" i="2" s="1"/>
  <c r="K57" i="3"/>
  <c r="M57" i="3"/>
  <c r="F47" i="3"/>
  <c r="F46" i="3" s="1"/>
  <c r="J86" i="18"/>
  <c r="K86" i="18"/>
  <c r="I52" i="18"/>
  <c r="F34" i="18" l="1"/>
  <c r="F30" i="18" s="1"/>
  <c r="F22" i="18" s="1"/>
  <c r="F44" i="18" s="1"/>
  <c r="K24" i="2"/>
  <c r="F50" i="3"/>
  <c r="I57" i="3"/>
  <c r="N13" i="3"/>
  <c r="L57" i="3"/>
  <c r="I86" i="18"/>
  <c r="J24" i="2" s="1"/>
  <c r="K66" i="17"/>
  <c r="J66" i="17"/>
  <c r="F26" i="17"/>
  <c r="J115" i="17" l="1"/>
  <c r="J52" i="17"/>
  <c r="I66" i="17"/>
  <c r="I52" i="17" s="1"/>
  <c r="K115" i="17"/>
  <c r="K52" i="17"/>
  <c r="L61" i="12"/>
  <c r="I115" i="17" l="1"/>
  <c r="F44" i="17" s="1"/>
  <c r="J78" i="14"/>
  <c r="J50" i="14" s="1"/>
  <c r="K78" i="14"/>
  <c r="K50" i="14" s="1"/>
  <c r="K18" i="2"/>
  <c r="J18" i="2"/>
  <c r="J22" i="2" l="1"/>
  <c r="L102" i="16"/>
  <c r="F35" i="16" s="1"/>
  <c r="F32" i="16" s="1"/>
  <c r="I95" i="16"/>
  <c r="I89" i="16"/>
  <c r="I83" i="16" s="1"/>
  <c r="M83" i="16"/>
  <c r="L83" i="16"/>
  <c r="K83" i="16"/>
  <c r="J83" i="16"/>
  <c r="I77" i="16"/>
  <c r="I71" i="16"/>
  <c r="I65" i="16"/>
  <c r="I49" i="16" s="1"/>
  <c r="I102" i="16" s="1"/>
  <c r="M49" i="16"/>
  <c r="M102" i="16" s="1"/>
  <c r="F39" i="16" s="1"/>
  <c r="F38" i="16" s="1"/>
  <c r="L49" i="16"/>
  <c r="K49" i="16"/>
  <c r="K102" i="16" s="1"/>
  <c r="J49" i="16"/>
  <c r="J102" i="16" s="1"/>
  <c r="F28" i="16"/>
  <c r="K10" i="2"/>
  <c r="F25" i="16" l="1"/>
  <c r="F42" i="16" s="1"/>
  <c r="F24" i="14"/>
  <c r="O51" i="13"/>
  <c r="K48" i="13"/>
  <c r="K72" i="13" s="1"/>
  <c r="J48" i="13"/>
  <c r="I70" i="13"/>
  <c r="I68" i="13"/>
  <c r="I65" i="13"/>
  <c r="I63" i="13"/>
  <c r="I59" i="13"/>
  <c r="I56" i="13"/>
  <c r="I54" i="13"/>
  <c r="F22" i="13"/>
  <c r="O67" i="9"/>
  <c r="I106" i="1"/>
  <c r="I103" i="1"/>
  <c r="F25" i="9"/>
  <c r="O63" i="12"/>
  <c r="O61" i="12"/>
  <c r="N12" i="12" s="1"/>
  <c r="K61" i="12"/>
  <c r="M61" i="12"/>
  <c r="J61" i="12"/>
  <c r="I69" i="12"/>
  <c r="I67" i="12"/>
  <c r="I65" i="12"/>
  <c r="K43" i="12"/>
  <c r="K13" i="2"/>
  <c r="F33" i="12"/>
  <c r="F32" i="12" s="1"/>
  <c r="J43" i="12"/>
  <c r="J71" i="12" s="1"/>
  <c r="L13" i="2" s="1"/>
  <c r="I59" i="12"/>
  <c r="I55" i="12"/>
  <c r="I53" i="12"/>
  <c r="I51" i="12"/>
  <c r="I49" i="12"/>
  <c r="I47" i="12"/>
  <c r="F22" i="12"/>
  <c r="N10" i="4"/>
  <c r="I113" i="1" s="1"/>
  <c r="O51" i="4"/>
  <c r="J77" i="4"/>
  <c r="L11" i="2" s="1"/>
  <c r="K77" i="4"/>
  <c r="K11" i="2"/>
  <c r="I67" i="4"/>
  <c r="I72" i="4"/>
  <c r="I63" i="4"/>
  <c r="I65" i="4"/>
  <c r="I55" i="4"/>
  <c r="I57" i="4"/>
  <c r="I75" i="4"/>
  <c r="I53" i="4"/>
  <c r="F22" i="4"/>
  <c r="N12" i="6"/>
  <c r="N10" i="6"/>
  <c r="O50" i="6"/>
  <c r="J78" i="6"/>
  <c r="K78" i="6"/>
  <c r="I74" i="6"/>
  <c r="I70" i="6"/>
  <c r="I66" i="6"/>
  <c r="I61" i="6"/>
  <c r="I56" i="6"/>
  <c r="I52" i="6"/>
  <c r="K71" i="12" l="1"/>
  <c r="I78" i="6"/>
  <c r="I43" i="6" s="1"/>
  <c r="J43" i="6"/>
  <c r="L10" i="2"/>
  <c r="I48" i="13"/>
  <c r="I72" i="13" s="1"/>
  <c r="J16" i="2" s="1"/>
  <c r="J72" i="13"/>
  <c r="L16" i="2" s="1"/>
  <c r="M72" i="13"/>
  <c r="F36" i="13" s="1"/>
  <c r="F34" i="13" s="1"/>
  <c r="F30" i="13"/>
  <c r="F26" i="13" s="1"/>
  <c r="F18" i="13" s="1"/>
  <c r="K16" i="2"/>
  <c r="I61" i="12"/>
  <c r="F29" i="12"/>
  <c r="F26" i="12" s="1"/>
  <c r="F19" i="12" s="1"/>
  <c r="F36" i="12" s="1"/>
  <c r="J13" i="2"/>
  <c r="J11" i="2" l="1"/>
  <c r="J10" i="2"/>
  <c r="F40" i="13"/>
  <c r="N12" i="9" l="1"/>
  <c r="K43" i="6" l="1"/>
  <c r="L43" i="6"/>
  <c r="M43" i="6"/>
  <c r="F29" i="6" l="1"/>
  <c r="F26" i="6" s="1"/>
  <c r="F22" i="6"/>
  <c r="M48" i="4"/>
  <c r="F36" i="4" s="1"/>
  <c r="F34" i="4" s="1"/>
  <c r="L48" i="4"/>
  <c r="F30" i="4" s="1"/>
  <c r="F26" i="4" s="1"/>
  <c r="F18" i="4" s="1"/>
  <c r="K48" i="4"/>
  <c r="J48" i="4"/>
  <c r="F40" i="4" l="1"/>
  <c r="F19" i="6"/>
  <c r="F33" i="6"/>
  <c r="F32" i="6" s="1"/>
  <c r="F36" i="6" l="1"/>
  <c r="J14" i="2"/>
  <c r="J32" i="2" s="1"/>
  <c r="K14" i="2"/>
  <c r="K32" i="2" s="1"/>
  <c r="L14" i="2"/>
</calcChain>
</file>

<file path=xl/sharedStrings.xml><?xml version="1.0" encoding="utf-8"?>
<sst xmlns="http://schemas.openxmlformats.org/spreadsheetml/2006/main" count="2920" uniqueCount="793">
  <si>
    <t>II SKYRIUS</t>
  </si>
  <si>
    <t>REGIONO PLĖTROS TIKSLAI IR UŽDAVINIAI</t>
  </si>
  <si>
    <t>2 lentelė. Regiono plėtros tikslai ir uždaviniai</t>
  </si>
  <si>
    <t>Eil. Nr.</t>
  </si>
  <si>
    <t>Regiono plėtros tikslai ir uždaviniai</t>
  </si>
  <si>
    <t>Stebėsenos rodiklio tipas</t>
  </si>
  <si>
    <t>Stebėsenos rodikliai</t>
  </si>
  <si>
    <t>Teritorijos naudojimo privalomosios nuostatos</t>
  </si>
  <si>
    <t>Išankstinės sąlygos</t>
  </si>
  <si>
    <t>Tikslų ir uždavinių pavadinimai</t>
  </si>
  <si>
    <t>Tikslų ir uždavinių kodai</t>
  </si>
  <si>
    <t>Rodiklio pavadinimas (matavimo vienetai)</t>
  </si>
  <si>
    <t>Pradinė reikšmė (metai)</t>
  </si>
  <si>
    <t>Tarpinė siektina reikšmė (metai)</t>
  </si>
  <si>
    <t>Galutinė siektina reikšmė</t>
  </si>
  <si>
    <t>1.</t>
  </si>
  <si>
    <t>-</t>
  </si>
  <si>
    <t>(2020)</t>
  </si>
  <si>
    <t>(2025)</t>
  </si>
  <si>
    <t>(2030)</t>
  </si>
  <si>
    <t>(2021)</t>
  </si>
  <si>
    <t>(2019)</t>
  </si>
  <si>
    <t>1.1.</t>
  </si>
  <si>
    <t>(2029)</t>
  </si>
  <si>
    <t>1.2.</t>
  </si>
  <si>
    <t>Dviračiams skirtos infrastruktūros naudotojų skaičius per metus (naudotojai per metus)</t>
  </si>
  <si>
    <t xml:space="preserve">2.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</si>
  <si>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</si>
  <si>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2.1.</t>
  </si>
  <si>
    <t>2.2.</t>
  </si>
  <si>
    <t>Gyventojai, prisijungę bent prie antrinio viešojo nuotekų valymo įrenginių (asmenys)</t>
  </si>
  <si>
    <t>Mokyklų, kuriose buvo įdiegtos universalaus dizaino ir kitos inžinerinės priemonės, aplinką pritaikant asmenims, turintiems negalią, dalis nuo visų mokyklų (procentas)</t>
  </si>
  <si>
    <t>0</t>
  </si>
  <si>
    <t xml:space="preserve">III SKYRIUS </t>
  </si>
  <si>
    <t>REGIONO PLĖTROS PLANO PAŽANGOS PRIEMONĖS</t>
  </si>
  <si>
    <t xml:space="preserve">3 lentelė. Pažangos priemonių suvestinė </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</si>
  <si>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</si>
  <si>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</si>
  <si>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</si>
  <si>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</si>
  <si>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</si>
  <si>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</si>
  <si>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</si>
  <si>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</si>
  <si>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</si>
  <si>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</si>
  <si>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paramos lėšos</t>
  </si>
  <si>
    <t>Iš jų: Lietuvos Respublikos valstybės biudžeto lėšos</t>
  </si>
  <si>
    <t>2.</t>
  </si>
  <si>
    <t>3.</t>
  </si>
  <si>
    <t>4.</t>
  </si>
  <si>
    <t>5.</t>
  </si>
  <si>
    <t>6.</t>
  </si>
  <si>
    <t>7.</t>
  </si>
  <si>
    <t>10.</t>
  </si>
  <si>
    <t xml:space="preserve">IV SKYRIUS </t>
  </si>
  <si>
    <t>PAŽANGOS PRIEMONIŲ APRAŠAS</t>
  </si>
  <si>
    <t>4 lentelė. Pažangos priemonės įgyvendinimo rezultato rodikliai</t>
  </si>
  <si>
    <t>Rodiklio kodas</t>
  </si>
  <si>
    <t>Rodiklio pavadinimas
(matavimo vienetas)</t>
  </si>
  <si>
    <t>Pradinė rodiklio reikšmė 
(metai)</t>
  </si>
  <si>
    <t>Siektinos rodiklio reikšmės</t>
  </si>
  <si>
    <t>Siektina tarpinė rodiklio reikšmė (metai)</t>
  </si>
  <si>
    <t>Siektina galutinė rodiklio reikšmė
(metai)</t>
  </si>
  <si>
    <t>R.B.2.2071</t>
  </si>
  <si>
    <t>Naujos arba modernizuotos švietimo infrastruktūros naudotojų skaičius per metus (naudotojai per metus)</t>
  </si>
  <si>
    <t>R.S.2.3026</t>
  </si>
  <si>
    <t>R.B.2.2070</t>
  </si>
  <si>
    <t>Naujos arba modernizuotos vaikų priežiūros infrastruktūros naudotojų skaičius per metus (naudotojai per metus)</t>
  </si>
  <si>
    <t>R.S.2.3030</t>
  </si>
  <si>
    <t>R.S.2.3027</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</si>
  <si>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</si>
  <si>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</si>
  <si>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</si>
  <si>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</si>
  <si>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</si>
  <si>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1.2.2.8.1 2021–2027 m. ES struktūrinių fondų bendrojo finansavimo lėšos</t>
  </si>
  <si>
    <t>1.3.2.8.1 2021–2027 m. ES struktūrinių fondų lėšos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</si>
  <si>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</si>
  <si>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</si>
  <si>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</si>
  <si>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</si>
  <si>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</si>
  <si>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</si>
  <si>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</si>
  <si>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</si>
  <si>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</si>
  <si>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</si>
  <si>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</si>
  <si>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</si>
  <si>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</si>
  <si>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</si>
  <si>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</si>
  <si>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</si>
  <si>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</si>
  <si>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</si>
  <si>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</si>
  <si>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(metai)</t>
  </si>
  <si>
    <t>Valstybės biudžeto lėšos</t>
  </si>
  <si>
    <t>ES ir kitos tarptautinės paramos bendrojo finansavimo lėšos</t>
  </si>
  <si>
    <t>ES ir kitos tarptautinės paramos lėšos</t>
  </si>
  <si>
    <t>I</t>
  </si>
  <si>
    <t>Dotacija</t>
  </si>
  <si>
    <t>2026 m. IV ketv.</t>
  </si>
  <si>
    <t>2024 m. IV ketv.</t>
  </si>
  <si>
    <t>Iš viso pažangos priemonės veikloms:</t>
  </si>
  <si>
    <t xml:space="preserve">7 lentelė. Pažangos priemonės specialieji projektų atrankos kriterijai </t>
  </si>
  <si>
    <t>Specialieji projektų atrankos kriterijai</t>
  </si>
  <si>
    <t>Pažangos priemonės veikla (-os)</t>
  </si>
  <si>
    <t xml:space="preserve">Atitikties specialiajam projektų atrankos kriterijui 
vertinimo aspektai </t>
  </si>
  <si>
    <t xml:space="preserve">8 lentelė. Pažangos priemonės prioritetiniai projektų atrankos kriterijai </t>
  </si>
  <si>
    <t>Prioritetinis projektų atrankos kriterijus</t>
  </si>
  <si>
    <t xml:space="preserve">Atitikties prioritetiniam projektų atrankos kriterijui vertinimo aspektai </t>
  </si>
  <si>
    <t xml:space="preserve">9 lentelė. Reikalavimai projektams </t>
  </si>
  <si>
    <t>Veikla (-os) ir (ar) poveiklė (-ės), kurios projektams taikomas reikalavimas</t>
  </si>
  <si>
    <t>Reikalavimai projektams</t>
  </si>
  <si>
    <t xml:space="preserve">10 lentelė. Kiti reikalavimai dėl pažangos priemonės įgyvendinimo </t>
  </si>
  <si>
    <t>Reikalavimai</t>
  </si>
  <si>
    <t>R.S.2.3024</t>
  </si>
  <si>
    <t>Gyventojai, prisijungę prie patobulintų viešojo vandens tiekimo sistemų (asmenys)</t>
  </si>
  <si>
    <t>R.B.2.2067</t>
  </si>
  <si>
    <t>Socialinio būsto fondo plėtra</t>
  </si>
  <si>
    <t>Didinti regiono investicinį patrauklumą aukštesnę pridėtinę vertę kuriančio verslo plėtrai</t>
  </si>
  <si>
    <t>LT025-01</t>
  </si>
  <si>
    <t>Partnerystės urbanistinėje sistemoje (LRBP sprendinių 90 p. ir konkrečių partnerystės grupes detalizuojantys 107-137 p.)</t>
  </si>
  <si>
    <t>Pridėtinė vertė gamybos sąnaudomis pagal veiklos vykdymo vietą (nefinansinių įmonių), tenkanti vienam dirbančiajam per metus | tūkst. Eur</t>
  </si>
  <si>
    <t>Asmenys, patiriantys skurdo riziką ar socialinę atskirtį | procentai</t>
  </si>
  <si>
    <t>Paskatinti verslumą regione</t>
  </si>
  <si>
    <t>LT025-01-01</t>
  </si>
  <si>
    <t>Pagerinti regiono investicinę aplinką</t>
  </si>
  <si>
    <t>LT025-01-02</t>
  </si>
  <si>
    <t>Didinti regiono turistinį bei kultūrinio gyvenimo patrauklumą</t>
  </si>
  <si>
    <t>LT-025-02</t>
  </si>
  <si>
    <t>Gyventojų užimtumo lygis (15–64 metų), procentai</t>
  </si>
  <si>
    <t>Padidinti regiono turistinį ir kultūrinį konkurencingumą gerinant lankytinų vietų pasiekiamumą</t>
  </si>
  <si>
    <t>LT025-02-01</t>
  </si>
  <si>
    <t>Sudaryti sąlygas inovatyvioms turizmo paslaugoms bei efektyviai paslaugų rinkodarai regione</t>
  </si>
  <si>
    <t>LT025-02-02</t>
  </si>
  <si>
    <t>Gerinti švietimo ir mokymo paslaugų kokybę bei didinti prieinamumą ir veiksmingumą</t>
  </si>
  <si>
    <t>LT025-03</t>
  </si>
  <si>
    <t>3–5 metų vaikų, ugdomų švietimo įstaigose, dalis | procentai</t>
  </si>
  <si>
    <t>Neformaliojo vaikų švietimo galimybėmis pasinaudojusių mokinių dalis (išskyrus ikimokykliniame ir priešmokykliniame ugdyme dalyvaujančius vaikus) | procentai</t>
  </si>
  <si>
    <t>Negalią turinčių mokinių, ugdomų įtraukiuoju būdu bendros paskirties švietimo įstaigose (bendrosiose klasėse), dalis | procentai</t>
  </si>
  <si>
    <t>(2020–
2021)</t>
  </si>
  <si>
    <t>(2024-
2025)</t>
  </si>
  <si>
    <t>(2029-
2030)</t>
  </si>
  <si>
    <t>3.1.</t>
  </si>
  <si>
    <t>Padidinti vienodas galimybes švietime mažinant mokymosi ir švietimo pagalbos netolygumus regione</t>
  </si>
  <si>
    <t>LT025-03-01</t>
  </si>
  <si>
    <t>(2022)</t>
  </si>
  <si>
    <t>Mokyklų, kuriose buvo įdiegtos universalaus dizaino ir kitos inžinerinės priemonės, aplinką pritaikant asmenims turintiems negalią, dalis nuo visų mokyklų | procentas</t>
  </si>
  <si>
    <t>3.2.</t>
  </si>
  <si>
    <t>Plėtoti  ikimokykliniam ir priešmokykliniam ugdymui reikiamą infrastruktūrą</t>
  </si>
  <si>
    <t>LT025-03-02</t>
  </si>
  <si>
    <t>Naujos ar modernizuotos vaikų priežiūros infrastruktūros naudotojų skaičius per metus | naudotojai per metus</t>
  </si>
  <si>
    <t>Didinti kokybiškų ir inovatyvių sveikatos priežiūros paslaugų prieinamumą</t>
  </si>
  <si>
    <t>LT025-04</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</si>
  <si>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</si>
  <si>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Gydymo priemonėmis išvengiamas mirtingumas | mirusiųjų skaičius 100 tūkst. gyventojų</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</si>
  <si>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</si>
  <si>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4.1.</t>
  </si>
  <si>
    <t>Padidinti gyventojų švietimą ir sąmoningumą fizinės ir psichinės sveikatos išsaugojimo klausimais</t>
  </si>
  <si>
    <t>LT025-04-01</t>
  </si>
  <si>
    <t>Asmenų, palankiai vertinančių visuomenės sveikatos priežiūros paslaugų kokybę, dalis | procentai</t>
  </si>
  <si>
    <t>4.2.</t>
  </si>
  <si>
    <t>Sudaryti sąlygas inovatyvioms ilgalaikės priežiūros paslaugoms teikti</t>
  </si>
  <si>
    <t>LT025-04-02</t>
  </si>
  <si>
    <t>Ilgalaikės priežiūros paslaugų gavėjų, palankiai vertinančių gaunamų paslaugų kokybę, dalis | procentai</t>
  </si>
  <si>
    <t>Naujos arba modernizuotos sveikatos priežiūros infrastruktūros naudotojų skaičius per metus | naudotojai per metus</t>
  </si>
  <si>
    <t>Sveikatos priežiūros specialistų, kurie po dalyvavimo veiklose mažiausiai 2 metus dirbo sveikatos priežiūros įstaigose, dalis</t>
  </si>
  <si>
    <t>Gerinti darnaus judumo sistemą</t>
  </si>
  <si>
    <t>LT025-05</t>
  </si>
  <si>
    <t>Žuvusiųjų keliuose skaičius | skaičius, tenkantis 1 mln. gyventojų</t>
  </si>
  <si>
    <t>Sužeistųjų keliuose skaičius | skaičius, tenkantis 1 mln. gyventojų</t>
  </si>
  <si>
    <t>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t>
  </si>
  <si>
    <t xml:space="preserve">Šiltnamio efektą sukeliančių dujų išmetimas 1 gyventojui – gyventojų kelionių įtaka (lengvųjų automobilių, motociklų, mopedų ir viešojo transporto naudojimas) | tonos </t>
  </si>
  <si>
    <t>(2018-
2019)</t>
  </si>
  <si>
    <t>Kompaktiško miesto principai (LRBP sprendinių 58 p. ir detalizuojantys 66-70 p.; urbanistinėse aglomeracijose papildomai 73-83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</si>
  <si>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</si>
  <si>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5.1.</t>
  </si>
  <si>
    <t>Pagerinti susisiekimo infrastruktūrą bei susisiekimo kokybę</t>
  </si>
  <si>
    <t>LT025-05-01</t>
  </si>
  <si>
    <t>Panaikintos juodosios dėmės ar avaringos vietos vietinės reikšmės keliuose (gatvėse) | skaičius</t>
  </si>
  <si>
    <t>Dviračiams skirtos infrastruktūros metinis naudotojų skaičius | naudotojų skaičius per metus</t>
  </si>
  <si>
    <t>5.2.</t>
  </si>
  <si>
    <t>Padidinti viešojo transporto sistemos integralumą</t>
  </si>
  <si>
    <t>LT025-05-02</t>
  </si>
  <si>
    <t>Skatinti tvarų išteklių naudojimą ir gerinti aplinkos būklę</t>
  </si>
  <si>
    <t>LT025-06</t>
  </si>
  <si>
    <t>Gyventojų, aprūpinamų geriamojo vandens tiekimo paslaugomis, dalis, palyginti su visais gyventojais | procentai</t>
  </si>
  <si>
    <t>Projekto veiklų atitiktis geriamojo vandens tiekimo ir nuotekų tvarkymo infrastruktūros plėtros planui.</t>
  </si>
  <si>
    <t>Gyventojų, aprūpinamų centralizuotai teikiamomis nuotekų tvarkymo paslaugomis, dalis, palyginti su visais gyventojais | procentai</t>
  </si>
  <si>
    <t>Sąvartynuose šalinamų komunalinių atliekų dalis | procentai</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</si>
  <si>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</si>
  <si>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</si>
  <si>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Priešlaikinės mirtys, priskiriamos ilgalaikiam kietųjų dalelių KD2,5 poveikiui | mirusiųjų skaičius 100 tūkst. gyventojų</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</si>
  <si>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</si>
  <si>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Potencialių taršos židinių tankumas 300 gyv./km2 ir didesnio tankumo ir aplinkinėje teritorijoje (iki 2 km.) | vnt./km2</t>
  </si>
  <si>
    <t>Nepralaidžių dangų ir žaliosios infrastruktūros plotų santykis 1 500 gyv./km2 ir didesnio tankumo teritorijoje</t>
  </si>
  <si>
    <t xml:space="preserve">Kompaktiško miesto principai (LRBP sprendinių 58 p. ir detalizuojantys 66-70 p.; urbanistinėse aglomeracijose papildomai 73-83 p.)
</t>
  </si>
  <si>
    <t>6.1.</t>
  </si>
  <si>
    <t>Plėtoti žaliąją infrastruktūrą ir sumažinti aplinkos užterštumą</t>
  </si>
  <si>
    <t>LT025-06-01</t>
  </si>
  <si>
    <t>Rekultivuota žemė, naudojama žaliesiems plotams, socialiniams būstams, ekonominei arba kitai paskirčiai | hektarai</t>
  </si>
  <si>
    <t>Gyventojai, galintys naudotis nauja ar patobulinta žaliąja infrastruktūra | asmenys</t>
  </si>
  <si>
    <t>6.2.</t>
  </si>
  <si>
    <t>Padidinti rūšiuojamųjų atliekų apimtis</t>
  </si>
  <si>
    <t>LT025-06-02</t>
  </si>
  <si>
    <t>Surinktos atskirai išrūšiuotos atliekos |  tonos per metus</t>
  </si>
  <si>
    <t>6.3.</t>
  </si>
  <si>
    <t>Pagerinti gyventojų geriamojo vandens tiekimo bei centralizuotai  teikiamų nuotekų tvarkymo paslaugų prieinamumą</t>
  </si>
  <si>
    <t>LT025-06-03</t>
  </si>
  <si>
    <t>Gyventojai, prisijungę prie patobulintų viešojo vandens tiekimo sistemų | asmenys</t>
  </si>
  <si>
    <t>Gyventojai, prisijungę bent prie antrinių viešojo nuotekų valymo įrenginių | asmenys</t>
  </si>
  <si>
    <t>Didinti socialinių paslaugų ir infrastruktūros prieinamumą</t>
  </si>
  <si>
    <t>LT025-07</t>
  </si>
  <si>
    <t>Patenkintas socialinio būsto poreikis nuo tokią teisę turinčių asmenų (šeimų) skaičiaus | procentai</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</si>
  <si>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</si>
  <si>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</si>
  <si>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</si>
  <si>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7.1.</t>
  </si>
  <si>
    <t>Plėtoti nestacionarias, bendruomenines socialines paslaugas</t>
  </si>
  <si>
    <t>LT025-07-01</t>
  </si>
  <si>
    <t>Asmenų, turinčių intelekto ir (ar) psichikos negalią, gavusių paslaugas naujoje ar modernizuotoje infrastruktūroje skaičius per metus | asmenys per metus</t>
  </si>
  <si>
    <t>7.2.</t>
  </si>
  <si>
    <t>Vystyti socialinių paslaugų ir socialinio būsto infrastruktūrą socialinę riziką patiriantiems ir pažeidžiamiems asmenims</t>
  </si>
  <si>
    <t>LT025-07-02</t>
  </si>
  <si>
    <t>Naujų arba modernizuotų socialinių būstų naudotojų skaičius per metus | naudotojai per metus</t>
  </si>
  <si>
    <t>Socialiai pažeidžiamų, socialinę riziką (atskirtį) patiriančių asmenų, gavusių paslaugas naujoje ar modernizuotoje infrastruktūroje skaičius per metus | asmenys per metus</t>
  </si>
  <si>
    <t>Prevencinėmis priemonėmis išvengiamas mirtingumas (standartizuotas) | mirusiųjų skaičius 100 tūkst. gyventojų</t>
  </si>
  <si>
    <t>Švietimo paslaugų prieinamumo didinimas</t>
  </si>
  <si>
    <t>LT025-03-01-01</t>
  </si>
  <si>
    <t>Nenustatoma</t>
  </si>
  <si>
    <t>1) darnus vystymasis, 
2) lygios galimybės visiems.</t>
  </si>
  <si>
    <t>Panevėžio regiono plėtros taryba</t>
  </si>
  <si>
    <t>I SKIRSNIS</t>
  </si>
  <si>
    <t>VI SKIRSNIS</t>
  </si>
  <si>
    <t>Gyventojų sveikatos raštingumo didinimas</t>
  </si>
  <si>
    <t>LT025-04-01-02</t>
  </si>
  <si>
    <t>LT025-07-01-03</t>
  </si>
  <si>
    <t>Darnus judumas Panevėžio mieste</t>
  </si>
  <si>
    <t>LT025-05-01-04</t>
  </si>
  <si>
    <t>Geriamojo vandens tiekimo ir nuotekų tvarkymo paslaugų prieinamumo didinimas</t>
  </si>
  <si>
    <t>LT025-06-03-05</t>
  </si>
  <si>
    <t>LT025-07-02-06</t>
  </si>
  <si>
    <t>Inovatyvių ilgalaikės priežiūros paslaugų infrastruktūros plėtra</t>
  </si>
  <si>
    <t>Tvaresnės aplinkos ir efektyvaus išteklių naudojimo skatinimas</t>
  </si>
  <si>
    <t>Socialinių paslaugų infrastruktūros plėtra</t>
  </si>
  <si>
    <t>Vystyti socialinių paslaugų ir socialinio būsto  infrastruktūrą socialinę riziką patiriantiems ir pažeidžiamiems asmenims</t>
  </si>
  <si>
    <t>PAŽANGOS PRIEMONĖ NR. LT025-03-01-01 „ŠVIETIMO PASLAUGŲ PRIEINAMUMO DIDINIMAS“</t>
  </si>
  <si>
    <t>Mokinių, kurie naudojasi sukurta visos dienos mokyklos infrastruktūra, skaičius (asmenys per metus)</t>
  </si>
  <si>
    <t>Vaikų, pasinaudojusių pavėžėjimo paslaugomis naujai įsigytomis transporto priemonėmis, skaičius per metus (asmenys per metus)</t>
  </si>
  <si>
    <t>1.2.2. Struktūrinės paramos ir fondų bendrojo finansavimo lėšos</t>
  </si>
  <si>
    <t>1.2.2.8. Lietuvos 2021–2027 m. ES struktūrinių fondų investicijoms skirtos bendrojo finansavimo lėšos</t>
  </si>
  <si>
    <t>1.3.2. Struktūrinė parama ir fondai</t>
  </si>
  <si>
    <t>1.3.2.8. Lietuvos 2021–2027 m. ES struktūrinių fondų investicijoms skirtos lėšos</t>
  </si>
  <si>
    <t>1.4. Pajamų įmokos ir kitos pajamos</t>
  </si>
  <si>
    <t>1. Kokybiškos ir veiksmingos vaiko įtraukties į švietimo sistemą užtikrinimas</t>
  </si>
  <si>
    <t>1. Panevėžio regiono savivaldybių administracijos;
2. Ikimokyklinio, priešmokyklinio ir (ar) bendrojo ugdymo programas vykdančios ugdymo įstaigos.</t>
  </si>
  <si>
    <t>1. Ikimokyklinio, priešmokyklinio ir (ar)  bendrojo ugdymo programas vykdančios ugdymo įstaigos.
2. Savivaldybių administracijos.</t>
  </si>
  <si>
    <t>Planavimas</t>
  </si>
  <si>
    <t>Taip, tiesiogiai prisidedama prie HP: darnus vystymasis, ir lygios galimybės visiems.</t>
  </si>
  <si>
    <r>
      <rPr>
        <b/>
        <sz val="12"/>
        <color theme="1"/>
        <rFont val="Times New Roman"/>
        <family val="1"/>
        <charset val="186"/>
      </rPr>
      <t>R.B.2.2070</t>
    </r>
    <r>
      <rPr>
        <sz val="12"/>
        <color theme="1"/>
        <rFont val="Times New Roman"/>
        <family val="1"/>
        <charset val="186"/>
      </rPr>
      <t xml:space="preserve"> Naujos arba modernizuotos vaikų priežiūros infrastruktūros naudotojų skaičius per metus, naudotojai per metus</t>
    </r>
  </si>
  <si>
    <r>
      <rPr>
        <b/>
        <sz val="12"/>
        <color theme="1"/>
        <rFont val="Times New Roman"/>
        <family val="1"/>
        <charset val="186"/>
      </rPr>
      <t>R.S.2.3030</t>
    </r>
    <r>
      <rPr>
        <sz val="12"/>
        <color theme="1"/>
        <rFont val="Times New Roman"/>
        <family val="1"/>
        <charset val="186"/>
      </rPr>
      <t xml:space="preserve"> Vaikų, pasinaudojusių pavėžėjimo paslaugomis naujai įsigytomis transporto priemonėmis, skaičius per metus, asmenys per metus</t>
    </r>
  </si>
  <si>
    <r>
      <rPr>
        <b/>
        <sz val="12"/>
        <color theme="1"/>
        <rFont val="Times New Roman"/>
        <family val="1"/>
        <charset val="186"/>
      </rPr>
      <t>R.B.2.2071</t>
    </r>
    <r>
      <rPr>
        <sz val="12"/>
        <color theme="1"/>
        <rFont val="Times New Roman"/>
        <family val="1"/>
        <charset val="186"/>
      </rPr>
      <t xml:space="preserve"> Naujos arba modernizuotos švietimo infrastruktūros naudotojų skaičius per metus, naudotojai per metus</t>
    </r>
  </si>
  <si>
    <r>
      <rPr>
        <b/>
        <sz val="12"/>
        <color theme="1"/>
        <rFont val="Times New Roman"/>
        <family val="1"/>
        <charset val="186"/>
      </rPr>
      <t>P.S.2.1024</t>
    </r>
    <r>
      <rPr>
        <sz val="12"/>
        <color theme="1"/>
        <rFont val="Times New Roman"/>
        <family val="1"/>
        <charset val="186"/>
      </rPr>
      <t xml:space="preserve"> Sukurtų naujų ikimokyklinio ugdymo vietų skaičius, skaičius</t>
    </r>
  </si>
  <si>
    <r>
      <rPr>
        <b/>
        <sz val="12"/>
        <color theme="1"/>
        <rFont val="Times New Roman"/>
        <family val="1"/>
        <charset val="186"/>
      </rPr>
      <t>P.S.2.1025</t>
    </r>
    <r>
      <rPr>
        <sz val="12"/>
        <color theme="1"/>
        <rFont val="Times New Roman"/>
        <family val="1"/>
        <charset val="186"/>
      </rPr>
      <t xml:space="preserve"> Mokyklos, kuriose buvo įdiegtos universalaus dizaino ir kitos inžinerinės priemonės pritaikant aplinką asmenims, turintiems negalią, skaičius</t>
    </r>
  </si>
  <si>
    <r>
      <rPr>
        <b/>
        <sz val="12"/>
        <color theme="1"/>
        <rFont val="Times New Roman"/>
        <family val="1"/>
        <charset val="186"/>
      </rPr>
      <t>P.B.2.0066</t>
    </r>
    <r>
      <rPr>
        <sz val="12"/>
        <color theme="1"/>
        <rFont val="Times New Roman"/>
        <family val="1"/>
        <charset val="186"/>
      </rPr>
      <t xml:space="preserve"> Naujos arba modernizuotos vaikų priežiūros infrastruktūros mokymo klasių talpumas, asmenys</t>
    </r>
  </si>
  <si>
    <r>
      <rPr>
        <b/>
        <sz val="12"/>
        <color theme="1"/>
        <rFont val="Times New Roman"/>
        <family val="1"/>
        <charset val="186"/>
      </rPr>
      <t>P.B.2.0067</t>
    </r>
    <r>
      <rPr>
        <sz val="12"/>
        <color theme="1"/>
        <rFont val="Times New Roman"/>
        <family val="1"/>
        <charset val="186"/>
      </rPr>
      <t xml:space="preserve"> Naujos arba modernizuotos švietimo infrastruktūros mokymo klasių talpumas, asmenys</t>
    </r>
  </si>
  <si>
    <r>
      <rPr>
        <b/>
        <sz val="12"/>
        <color theme="1"/>
        <rFont val="Times New Roman"/>
        <family val="1"/>
        <charset val="186"/>
      </rPr>
      <t>P.S.2.1029</t>
    </r>
    <r>
      <rPr>
        <sz val="12"/>
        <color theme="1"/>
        <rFont val="Times New Roman"/>
        <family val="1"/>
        <charset val="186"/>
      </rPr>
      <t xml:space="preserve"> Tikslinės transporto priemonės, skaičius</t>
    </r>
  </si>
  <si>
    <t>1.1. Ikimokyklinio ugdymo paslaugų prieinamumo didinimas Biržų lopšelyje darželyje "Drugelis"</t>
  </si>
  <si>
    <t>Biržų rajono savivaldybės administracija</t>
  </si>
  <si>
    <t>2026 m.
IV ketv.</t>
  </si>
  <si>
    <t>2024 m. 
II ketv.</t>
  </si>
  <si>
    <t>1.2. Ugdymo paslaugų prieinamumo didinimas, pritaikant infrastruktūrą neįgaliesiems Biržų rajono savivaldybės bendrojo ugdymo mokyklose</t>
  </si>
  <si>
    <t>2024 m. 
III ketv.</t>
  </si>
  <si>
    <t>2027 m. 
I ketv.</t>
  </si>
  <si>
    <r>
      <rPr>
        <b/>
        <sz val="12"/>
        <color theme="1"/>
        <rFont val="Times New Roman"/>
        <family val="1"/>
        <charset val="186"/>
      </rPr>
      <t xml:space="preserve">P.S.2.1029 </t>
    </r>
    <r>
      <rPr>
        <sz val="12"/>
        <color theme="1"/>
        <rFont val="Times New Roman"/>
        <family val="1"/>
        <charset val="186"/>
      </rPr>
      <t>Tikslinės transporto priemonės, skaičius</t>
    </r>
  </si>
  <si>
    <t>1.3. Visos dienos mokyklos erdvių sukūrimas Biržų rajono savivaldybės švietimo įstaigose</t>
  </si>
  <si>
    <t>1.4. Ugdymo paslaugų kokybės užtikrinimas ir prieinamumo didinimas Kupiškio mokykloje „Varpelis“</t>
  </si>
  <si>
    <t>Kupiškio rajono savivaldybės administracija</t>
  </si>
  <si>
    <t>2024 m. 
IV ketv.</t>
  </si>
  <si>
    <t>2027 m.
IV ketv.</t>
  </si>
  <si>
    <t>1.5. Visos dienos mokyklų tinklo kūrimas Kupiškio rajono savivaldybėje</t>
  </si>
  <si>
    <t>Kupiškio Povilo Matulionio progimnazija, Kupiškio r. Subačiaus gimnazija</t>
  </si>
  <si>
    <t>Panevėžio miesto savivaldybės administracija</t>
  </si>
  <si>
    <t>1.8. Įvairialypio švietimo plėtojimas Panevėžio rajono švietimo įstaigose vykdant visos dienos mokyklų veiklą</t>
  </si>
  <si>
    <t>Upytės Antano Belazaro pagrindinė mokykla, Paliūniškio pagrindinė mokykla, Naujamiesčio mokykla, Dembavos progimnazija</t>
  </si>
  <si>
    <t>2025 m.
IV ketv.</t>
  </si>
  <si>
    <t>1.9. Ugdymo prieinamumo atskirtį patiriantiems vaikams didinimas Panevėžio rajone</t>
  </si>
  <si>
    <t>1.10. Ugdymo prieinamumo didinimas ir sąlygų visos dienos mokyklos veikloms vykdyti sudarymas Pasvalio rajono savivaldybės švietimo įstaigose</t>
  </si>
  <si>
    <t>Pasvalio rajono savivaldybės administracija</t>
  </si>
  <si>
    <r>
      <rPr>
        <b/>
        <sz val="12"/>
        <color theme="1"/>
        <rFont val="Times New Roman"/>
        <family val="1"/>
        <charset val="186"/>
      </rPr>
      <t>R.S.2.3027</t>
    </r>
    <r>
      <rPr>
        <sz val="12"/>
        <color theme="1"/>
        <rFont val="Times New Roman"/>
        <family val="1"/>
        <charset val="186"/>
      </rPr>
      <t xml:space="preserve"> Mokinių, kurie naudojasi sukurta visos dienos mokyklos infrastruktūra, skaičius, asmenys per metus</t>
    </r>
  </si>
  <si>
    <t>1.10.1.
Ugdymo prieinamumo didinimas ir sąlygų visos dienos mokyklos veikloms vykdyti sudarymas Pasvalio rajono savivaldybės švietimo įstaigose</t>
  </si>
  <si>
    <t>1.10.2.
Ugdymo prieinamumo didinimas ir sąlygų visos dienos mokyklos veikloms vykdyti sudarymas Pasvalio rajono savivaldybės švietimo įstaigose</t>
  </si>
  <si>
    <t>2026 m. 
IV ketv.</t>
  </si>
  <si>
    <t>1.11. Ugdymo paslaugų Rokiškio rajone prieinamumo didinimas  atskirtį  ar socialines rizikas patiriantiems vaikams</t>
  </si>
  <si>
    <t>Rokiškio rajono savivaldybės administracija</t>
  </si>
  <si>
    <t>2026
IV  ketv.</t>
  </si>
  <si>
    <t>1.12. Įvairialypio švietimo plėtojimas Rokiškio rajono savivaldybėje, vykdant visos dienos mokyklų veiklą</t>
  </si>
  <si>
    <t>2025 m.
I ketv.</t>
  </si>
  <si>
    <t>2027 m.
I ketv.</t>
  </si>
  <si>
    <r>
      <rPr>
        <b/>
        <sz val="12"/>
        <color theme="1"/>
        <rFont val="Times New Roman"/>
        <family val="1"/>
        <charset val="186"/>
      </rPr>
      <t>R.S.2.3026</t>
    </r>
    <r>
      <rPr>
        <sz val="12"/>
        <color theme="1"/>
        <rFont val="Times New Roman"/>
        <family val="1"/>
        <charset val="186"/>
      </rPr>
      <t xml:space="preserve"> Mokyklų, kuriose buvo įdiegtos universalaus dizaino ir kitos inžinerinės priemonės, aplinką pritaikant asmenims, turintiems negalią, dalis nuo visų mokyklų, procentas</t>
    </r>
  </si>
  <si>
    <t xml:space="preserve">Specialieji projektų atrankos kriterijai pažangos priemonei nėra nustatomi ir nėra taikomi. </t>
  </si>
  <si>
    <t>Projektai pažangos priemonėje atrenkami planavimo būdu, todėl prioritetiniai projektų atrankos kriterijai nėra nustatomi.</t>
  </si>
  <si>
    <t>Netaikoma.</t>
  </si>
  <si>
    <t>II SKIRSNIS</t>
  </si>
  <si>
    <t xml:space="preserve">PAŽANGOS PRIEMONĖ NR.  LT025-04-01-02 „GYVENTOJŲ SVEIKATOS RAŠTINGUMO DIDINIMAS“ </t>
  </si>
  <si>
    <t>R.S.2.3523</t>
  </si>
  <si>
    <t>R.S.2.3526</t>
  </si>
  <si>
    <t>Asmenų, palankiai vertinančių visuomenės sveikatos priežiūros paslaugų kokybę, dalis (procentai)</t>
  </si>
  <si>
    <t>1.2. Europos Sąjungos (toliau – ES) ir kitos tarptautinės paramos bendrojo finansavimo lėšos</t>
  </si>
  <si>
    <t>1.3. ES ir kitos tarptautinės paramos lėšos</t>
  </si>
  <si>
    <t>1. Visuomenės sveikatos paslaugų gerinimas Panevėžio regione</t>
  </si>
  <si>
    <t>1. Regiono savivaldybių administracijos ir (arba) visuomenės sveikatos biurai.</t>
  </si>
  <si>
    <r>
      <rPr>
        <b/>
        <sz val="12"/>
        <color theme="1"/>
        <rFont val="Times New Roman"/>
        <family val="1"/>
        <charset val="186"/>
      </rPr>
      <t>R.S.2.3526</t>
    </r>
    <r>
      <rPr>
        <sz val="12"/>
        <color theme="1"/>
        <rFont val="Times New Roman"/>
        <family val="1"/>
        <charset val="186"/>
      </rPr>
      <t xml:space="preserve"> Asmenų, palankiai vertinančių visuomenės sveikatos priežiūros paslaugų kokybę, dalis (procentai)</t>
    </r>
  </si>
  <si>
    <r>
      <rPr>
        <b/>
        <sz val="12"/>
        <color theme="1"/>
        <rFont val="Times New Roman"/>
        <family val="1"/>
        <charset val="186"/>
      </rPr>
      <t>P.S.2.1519</t>
    </r>
    <r>
      <rPr>
        <sz val="12"/>
        <color theme="1"/>
        <rFont val="Times New Roman"/>
        <family val="1"/>
        <charset val="186"/>
      </rPr>
      <t xml:space="preserve"> Asmenys, dalyvavę sveikatos raštingumo didinimo veiklose (asmenys)</t>
    </r>
  </si>
  <si>
    <r>
      <rPr>
        <b/>
        <sz val="12"/>
        <color theme="1"/>
        <rFont val="Times New Roman"/>
        <family val="1"/>
        <charset val="186"/>
      </rPr>
      <t>P.B.2.0518 (EECO018)</t>
    </r>
    <r>
      <rPr>
        <sz val="12"/>
        <color theme="1"/>
        <rFont val="Times New Roman"/>
        <family val="1"/>
        <charset val="186"/>
      </rPr>
      <t xml:space="preserve"> Paramą gavusių nacionalinio, regionų ar vietos lygmens viešojo administravimo ar viešąsias paslaugas teikiančių įstaigų skaičius (subjektų skaičius)</t>
    </r>
  </si>
  <si>
    <t>1.1. Visuomenės sveikatos paslaugų kokybės ir prieinamumo gerinimas Biržų rajone</t>
  </si>
  <si>
    <t>2027 m. 
III ketv.</t>
  </si>
  <si>
    <r>
      <rPr>
        <b/>
        <sz val="12"/>
        <color theme="1"/>
        <rFont val="Times New Roman"/>
        <family val="1"/>
        <charset val="186"/>
      </rPr>
      <t xml:space="preserve">P.B.2.0518 (EECO018) </t>
    </r>
    <r>
      <rPr>
        <sz val="12"/>
        <color theme="1"/>
        <rFont val="Times New Roman"/>
        <family val="1"/>
        <charset val="186"/>
      </rPr>
      <t>Paramą gavusių nacionalinio, regionų ar vietos lygmens viešojo administravimo ar viešąsias paslaugas teikiančių įstaigų skaičius (subjektų skaičius)</t>
    </r>
  </si>
  <si>
    <t>1.2. Gyventojų sveikatos raštingumo didinimas Kupiškio rajono savivaldybėje</t>
  </si>
  <si>
    <t>2029 m. 
III ketv.</t>
  </si>
  <si>
    <t>2025 m. 
IV ketv.</t>
  </si>
  <si>
    <t>1.3. Kokybiškų visuomenės sveikatos paslaugų prieinamumo gerinimas Panevėžio mieste</t>
  </si>
  <si>
    <t>Panevėžio miesto savivaldybės visuomenės sveikatos biuras</t>
  </si>
  <si>
    <t>1.4. Prevencinių priemonių, stiprinančių visuomenės sveikatą bei psichologinę gerovę ir atsparumą, skatinimas Panevėžio rajone</t>
  </si>
  <si>
    <t>Panevėžio rajono savivaldybės visuomenės sveikatos biuras</t>
  </si>
  <si>
    <t>2028 m. 
III ketv.</t>
  </si>
  <si>
    <t>1.5. Pasvalio rajono savivaldybės gyventojų sveikatos stiprinimas</t>
  </si>
  <si>
    <t>Pasvalio rajono savivaldybės visuomenės sveikatos biuras</t>
  </si>
  <si>
    <t>1.6. Sveikatos raštingumo, psichikos sveikatos stiprinimo ir kitų visuomenės sveikatos paslaugų prieinamumo ir kokybės didinimas Rokiškio rajono savivaldybėje</t>
  </si>
  <si>
    <t>Rokiškio rajono savivaldybės visuomenės sveikatos biuras</t>
  </si>
  <si>
    <t>2025 m. 
I ketv.</t>
  </si>
  <si>
    <t>III SKIRSNIS</t>
  </si>
  <si>
    <t>PAŽANGOS PRIEMONĖ NR.  LT025-07-01-03 „SOCIALINIŲ PASLAUGŲ DEINSTITUCIONALIZACIJA“</t>
  </si>
  <si>
    <t>R.S.2.3031</t>
  </si>
  <si>
    <t>Asmenų, turinčių intelekto ir (ar) psichikos negalią, gavusių paslaugas naujoje ar modernizuotoje infrastruktūroje skaičius per metus (asmenys per metus)</t>
  </si>
  <si>
    <t>1. Paslaugų, reikalingų institucinės globos pertvarkai įgyvendinti, infrastruktūros moderniza-vimas ir  plėtra Panevėžio regione</t>
  </si>
  <si>
    <t>1.	Panevėžio regiono savivaldybių administracijos;
2.	savivaldybių biudžetinės įstaigos, savivaldybių nustatyta tvarka atrinktos nevyriausybinės organizacijos, asociacijos ar viešosios įtaigos, vykdančios ar planuojančios vykdyti Pertvarkos žemėlapyje numatytas užimtumo ir / ar apgyvendinimo veiklas.</t>
  </si>
  <si>
    <t>1.	Savivaldybių biudžetinės įstaigos, savivaldybių nustatyta tvarka atrinktos nevyriausybinės organizacijos, asociacijos ar viešosios įtaigos, vykdančios ar planuojančios vykdyti Pertvarkos žemėlapyje numatytas užimtumo ir / ar apgyvendinimo veiklas.
2.	Panevėžio regiono savivaldybių administracijos.</t>
  </si>
  <si>
    <r>
      <rPr>
        <b/>
        <sz val="12"/>
        <color theme="1"/>
        <rFont val="Times New Roman"/>
        <family val="1"/>
        <charset val="186"/>
      </rPr>
      <t>R.S.2.3031</t>
    </r>
    <r>
      <rPr>
        <sz val="12"/>
        <color theme="1"/>
        <rFont val="Times New Roman"/>
        <family val="1"/>
        <charset val="186"/>
      </rPr>
      <t xml:space="preserve"> Asmenų, turinčių intelekto ir (ar) psichikos negalią, gavusių paslaugas naujoje ar modernizuotoje infrastruktūroje skaičius per metus (asmenys per metus)</t>
    </r>
  </si>
  <si>
    <r>
      <rPr>
        <b/>
        <sz val="12"/>
        <color theme="1"/>
        <rFont val="Times New Roman"/>
        <family val="1"/>
        <charset val="186"/>
      </rPr>
      <t>P.S.2.1030</t>
    </r>
    <r>
      <rPr>
        <sz val="12"/>
        <color theme="1"/>
        <rFont val="Times New Roman"/>
        <family val="1"/>
        <charset val="186"/>
      </rPr>
      <t xml:space="preserve"> Paslaugų intelekto ir (ar) psichikos negalią turintiems asmenims vietų skaičius naujoje ar modernizuotoje infrastruktūroje (skaičius)</t>
    </r>
  </si>
  <si>
    <t>2027 m. 
IV ketv.</t>
  </si>
  <si>
    <t>1.3. Grupinio gyvenimo namų įkūrimas Kupiškio rajono savivaldybėje</t>
  </si>
  <si>
    <t>2028 m. 
IV ketv.</t>
  </si>
  <si>
    <t>1.4. Apsaugoto būsto įkūrimas Kupiškio rajono savivaldybėje</t>
  </si>
  <si>
    <t>1.5. Dienos užimtumo paslaugų plėtra asmenims su negalia Kupiškio rajono savivaldybėje</t>
  </si>
  <si>
    <t>1.6. Panevėžio grupinių gyvenimo namų asmenims su intelekto ir (ar) psichikos negalia įkūrimas</t>
  </si>
  <si>
    <t>2027 m. 
II ketv.</t>
  </si>
  <si>
    <t>1.7. Apsaugoto būsto įrengimas  Panevėžyje</t>
  </si>
  <si>
    <t>1.8. Socialinių dirbtuvių įkūrimas Panevėžyje</t>
  </si>
  <si>
    <t>Panevėžio miesto savivaldybės biudžetinė įstaiga „Jaunuolių dienos centras“</t>
  </si>
  <si>
    <t xml:space="preserve">1.9. Paslaugų, reikalingų įgyvendinti institucinės globos pertvarką asmenims su intelekto ir / ar psichikos negalia, modernizavimas ir plėtra Panevėžio rajone </t>
  </si>
  <si>
    <t>Panevėžio rajono savivaldybės administracija</t>
  </si>
  <si>
    <t>2025 m. 
II ketv.</t>
  </si>
  <si>
    <t>2028 m. 
II ketv.</t>
  </si>
  <si>
    <t>1.10. Bendruomeninių socialinių paslaugų plėtra asmenims su negalia Pasvalio rajone</t>
  </si>
  <si>
    <t>Pasvalio „Riešuto“ mokykla, Pasvalio rajono sutrikusio intelekto žmonių užimtumo centras „Viltis“</t>
  </si>
  <si>
    <t>1.11. Asmenų su intelekto ir /ar  psichine negalia institucinės globos pertvarkai reikiamos  infrastruktūros bei paslaugų plėtra Rokiškio rajone</t>
  </si>
  <si>
    <t>2025 m. 
III ketv.</t>
  </si>
  <si>
    <r>
      <rPr>
        <b/>
        <sz val="12"/>
        <rFont val="Times New Roman"/>
        <family val="1"/>
        <charset val="186"/>
      </rPr>
      <t xml:space="preserve">IV </t>
    </r>
    <r>
      <rPr>
        <b/>
        <sz val="12"/>
        <color theme="1"/>
        <rFont val="Times New Roman"/>
        <family val="1"/>
        <charset val="186"/>
      </rPr>
      <t>SKIRSNIS</t>
    </r>
  </si>
  <si>
    <t>PAŽANGOS PRIEMONĖ NR.  LT025-05-01-04 „DARNUS JUDUMAS PANEVĖŽIO MIESTE“</t>
  </si>
  <si>
    <t>R.B.2.2064</t>
  </si>
  <si>
    <t>Panaikintos juodosios dėmės ar avaringos vietos vietinės reikšmės keliuose (gatvėse) (skaičius)</t>
  </si>
  <si>
    <t>1. Darnaus judumo priemonių diegimas Panevėžio mieste</t>
  </si>
  <si>
    <r>
      <rPr>
        <b/>
        <sz val="12"/>
        <color theme="1"/>
        <rFont val="Times New Roman"/>
        <family val="1"/>
        <charset val="186"/>
      </rPr>
      <t xml:space="preserve">R.B.2.2064 </t>
    </r>
    <r>
      <rPr>
        <sz val="12"/>
        <color theme="1"/>
        <rFont val="Times New Roman"/>
        <family val="1"/>
        <charset val="186"/>
      </rPr>
      <t>Dviračiams skirtos infrastruktūros naudotojų skaičius per metus (naudotojai per metus)</t>
    </r>
  </si>
  <si>
    <r>
      <rPr>
        <b/>
        <sz val="12"/>
        <color theme="1"/>
        <rFont val="Times New Roman"/>
        <family val="1"/>
        <charset val="186"/>
      </rPr>
      <t xml:space="preserve">P.B.2.0058 </t>
    </r>
    <r>
      <rPr>
        <sz val="12"/>
        <color theme="1"/>
        <rFont val="Times New Roman"/>
        <family val="1"/>
        <charset val="186"/>
      </rPr>
      <t>Dviračiams skirta infrastruktūra, kuriai suteikta parama (kilometrai)</t>
    </r>
  </si>
  <si>
    <t>2026 m. 
III ketv.</t>
  </si>
  <si>
    <t>2. Eismo saugos vietinės reikšmės keliuose ir gatvėse gerinimas</t>
  </si>
  <si>
    <t>Nėra</t>
  </si>
  <si>
    <r>
      <rPr>
        <b/>
        <sz val="12"/>
        <color theme="1"/>
        <rFont val="Times New Roman"/>
        <family val="1"/>
        <charset val="186"/>
      </rPr>
      <t>R.S.2.3024</t>
    </r>
    <r>
      <rPr>
        <sz val="12"/>
        <color theme="1"/>
        <rFont val="Times New Roman"/>
        <family val="1"/>
        <charset val="186"/>
      </rPr>
      <t xml:space="preserve"> Panaikintos juodosios dėmės ar avaringos vietos vietinės reikšmės keliuose (gatvėse) (skaičius)</t>
    </r>
  </si>
  <si>
    <r>
      <rPr>
        <b/>
        <sz val="12"/>
        <color theme="1"/>
        <rFont val="Times New Roman"/>
        <family val="1"/>
        <charset val="186"/>
      </rPr>
      <t xml:space="preserve">P.S.2.1023 </t>
    </r>
    <r>
      <rPr>
        <sz val="12"/>
        <color theme="1"/>
        <rFont val="Times New Roman"/>
        <family val="1"/>
        <charset val="186"/>
      </rPr>
      <t>Įdiegtos saugų eismą gerinančios priemonės vietinės reikšmės keliuose (gatvėse) (skaičius)</t>
    </r>
  </si>
  <si>
    <t>2.1. Klaipėdos g.–Nemuno g. rekonstravimas, užtikrinant eismo saugumą ir pašalinant juodąją dėmę</t>
  </si>
  <si>
    <r>
      <rPr>
        <b/>
        <sz val="12"/>
        <color theme="1"/>
        <rFont val="Times New Roman"/>
        <family val="1"/>
        <charset val="186"/>
      </rPr>
      <t>P.S.2.1023</t>
    </r>
    <r>
      <rPr>
        <sz val="12"/>
        <color theme="1"/>
        <rFont val="Times New Roman"/>
        <family val="1"/>
        <charset val="186"/>
      </rPr>
      <t xml:space="preserve"> Įdiegtos saugų eismą gerinančios priemonės vietinės reikšmės keliuose (gatvėse) (skaičius)</t>
    </r>
  </si>
  <si>
    <t>2.2. Klaipėdos g.–Vakarinės g. rekonstravimas, užtikrinant eismo saugumą ir pašalinant juodąją dėmę</t>
  </si>
  <si>
    <t>2.3. J. Basanavičiaus g.–Beržų g. rekonstravimas, užtikrinant eismo saugumą ir pašalinant juodąją dėmę</t>
  </si>
  <si>
    <t>V SKIRSNIS</t>
  </si>
  <si>
    <t>PAŽANGOS PRIEMONĖ NR.  LT025-06-03-05 „GERIAMOJO VANDENS TIEKIMO IR NUOTEKŲ TVARKYMO 
PASLAUGŲ PRIEINAMUMO DIDINIMAS“</t>
  </si>
  <si>
    <t>RCR41
R.B.2.2041</t>
  </si>
  <si>
    <t>RCR42
R.B.2.2042</t>
  </si>
  <si>
    <t>1. Geriamojo vandens tiekimo ir nuotekų tvarkymo paslaugų prieinamumo didinimas Panevėžio regione</t>
  </si>
  <si>
    <t>Viešieji geriamojo vandens tiekėjai ir nuotekų tvarkytojai, turintys geriamojo vandens tiekimo ir (arba) nuotekų tvarkymo licenciją, išduotą Valstybinės energetikos reguliavimo tarnybos, ir kuriems savivaldybės tarybos sprendimu savivaldybės viešojo geriamojo vandens tiekimo teritorijoje pavesta vykdyti viešąjį geriamojo vandens tiekimą ir (arba) nuotekų tvarkymą.</t>
  </si>
  <si>
    <t>Savivaldybių administracijos (sudarius jungtinės veiklos (partnerystės) sutartis)</t>
  </si>
  <si>
    <r>
      <rPr>
        <b/>
        <sz val="12"/>
        <color theme="1"/>
        <rFont val="Times New Roman"/>
        <family val="1"/>
        <charset val="186"/>
      </rPr>
      <t xml:space="preserve">RCR41
R.B.2.2041 </t>
    </r>
    <r>
      <rPr>
        <sz val="12"/>
        <color theme="1"/>
        <rFont val="Times New Roman"/>
        <family val="1"/>
        <charset val="186"/>
      </rPr>
      <t>Gyventojai, prisijungę prie patobulintų viešojo vandens tiekimo sistemų (asmenys)</t>
    </r>
  </si>
  <si>
    <r>
      <rPr>
        <b/>
        <sz val="12"/>
        <color theme="1"/>
        <rFont val="Times New Roman"/>
        <family val="1"/>
        <charset val="186"/>
      </rPr>
      <t xml:space="preserve">RCR42 
R.B.2.2042 </t>
    </r>
    <r>
      <rPr>
        <sz val="12"/>
        <color theme="1"/>
        <rFont val="Times New Roman"/>
        <family val="1"/>
        <charset val="186"/>
      </rPr>
      <t>Gyventojai, prisijungę bent prie antrinio viešojo nuotekų valymo įrenginių (asmenys)</t>
    </r>
  </si>
  <si>
    <r>
      <rPr>
        <b/>
        <sz val="12"/>
        <color theme="1"/>
        <rFont val="Times New Roman"/>
        <family val="1"/>
        <charset val="186"/>
      </rPr>
      <t>RCO30
P.B.2.0030</t>
    </r>
    <r>
      <rPr>
        <sz val="12"/>
        <color theme="1"/>
        <rFont val="Times New Roman"/>
        <family val="1"/>
        <charset val="186"/>
      </rPr>
      <t xml:space="preserve"> Viešojo vandens tiekimo paskirstymo sistemų naujų arba atnaujintų vamzdynų ilgis (km)</t>
    </r>
  </si>
  <si>
    <r>
      <rPr>
        <b/>
        <sz val="12"/>
        <color theme="1"/>
        <rFont val="Times New Roman"/>
        <family val="1"/>
        <charset val="186"/>
      </rPr>
      <t xml:space="preserve">RCO31
P.B.2.0031 </t>
    </r>
    <r>
      <rPr>
        <sz val="12"/>
        <color theme="1"/>
        <rFont val="Times New Roman"/>
        <family val="1"/>
        <charset val="186"/>
      </rPr>
      <t>Viešojo nuotekų surinkimo tinklo naujų arba atnaujintų vamzdynų ilgis (km)</t>
    </r>
  </si>
  <si>
    <r>
      <rPr>
        <b/>
        <sz val="12"/>
        <color theme="1"/>
        <rFont val="Times New Roman"/>
        <family val="1"/>
        <charset val="186"/>
      </rPr>
      <t xml:space="preserve">RCO32
P.B.2.0032 </t>
    </r>
    <r>
      <rPr>
        <sz val="12"/>
        <color theme="1"/>
        <rFont val="Times New Roman"/>
        <family val="1"/>
        <charset val="186"/>
      </rPr>
      <t>Nauji arba atnaujinti nuotekų valymo pajėgumai (gyventojų ekvivalentas)</t>
    </r>
  </si>
  <si>
    <r>
      <rPr>
        <b/>
        <sz val="12"/>
        <color theme="1"/>
        <rFont val="Times New Roman"/>
        <family val="1"/>
        <charset val="186"/>
      </rPr>
      <t>P.S.2.1013</t>
    </r>
    <r>
      <rPr>
        <sz val="12"/>
        <color theme="1"/>
        <rFont val="Times New Roman"/>
        <family val="1"/>
        <charset val="186"/>
      </rPr>
      <t xml:space="preserve"> Nauji arba atnaujinti geriamojo vandens ruošimo pajėgumai (m3/parą)</t>
    </r>
  </si>
  <si>
    <t>1.1. Geriamojo vandens tiekimo ir nuotekų tvarkymo paslaugų prieinamumo didinimas Biržų rajono savivaldybėje</t>
  </si>
  <si>
    <t>UAB „Biržų vandenys“</t>
  </si>
  <si>
    <t>2029 m. 
II ketv.</t>
  </si>
  <si>
    <r>
      <rPr>
        <b/>
        <sz val="12"/>
        <color theme="1"/>
        <rFont val="Times New Roman"/>
        <family val="1"/>
        <charset val="186"/>
      </rPr>
      <t xml:space="preserve">RCO30
P.B.2.0030 </t>
    </r>
    <r>
      <rPr>
        <sz val="12"/>
        <color theme="1"/>
        <rFont val="Times New Roman"/>
        <family val="1"/>
        <charset val="186"/>
      </rPr>
      <t>Viešojo vandens tiekimo paskirstymo sistemų naujų arba atnaujintų vamzdynų ilgis (km)</t>
    </r>
  </si>
  <si>
    <r>
      <rPr>
        <b/>
        <sz val="12"/>
        <color theme="1"/>
        <rFont val="Times New Roman"/>
        <family val="1"/>
        <charset val="186"/>
      </rPr>
      <t>RCO32
P.B.2.0032</t>
    </r>
    <r>
      <rPr>
        <sz val="12"/>
        <color theme="1"/>
        <rFont val="Times New Roman"/>
        <family val="1"/>
        <charset val="186"/>
      </rPr>
      <t xml:space="preserve"> Nauji arba atnaujinti nuotekų valymo pajėgumai (gyventojų ekvivalentas)</t>
    </r>
  </si>
  <si>
    <r>
      <rPr>
        <b/>
        <sz val="12"/>
        <color theme="1"/>
        <rFont val="Times New Roman"/>
        <family val="1"/>
        <charset val="186"/>
      </rPr>
      <t xml:space="preserve">P.S.2.1013 </t>
    </r>
    <r>
      <rPr>
        <sz val="12"/>
        <color theme="1"/>
        <rFont val="Times New Roman"/>
        <family val="1"/>
        <charset val="186"/>
      </rPr>
      <t>Nauji arba atnaujinti geriamojo vandens ruošimo pajėgumai (m3/parą)</t>
    </r>
  </si>
  <si>
    <t>1.2. Nuotekų tvarkymo infrastruktūros plėtra ir rekonstrukcija Kupiškio rajone</t>
  </si>
  <si>
    <t>UAB „Kupiškio vandenys“</t>
  </si>
  <si>
    <t>1.3. Geriamojo vandens tiekimo ir nuotekų šalinimo paslaugų prieinamumo didinimas Panevėžio rajono savivaldybėje</t>
  </si>
  <si>
    <t>VšĮ Velžio komunalinis ūkis</t>
  </si>
  <si>
    <t>1.4. Geriamojo vandens tiekimo ir nuotekų tvarkymo paslaugų prieinamumo didinimas Pasvalio savivaldybėje</t>
  </si>
  <si>
    <t>UAB „Pasvalio vandenys“</t>
  </si>
  <si>
    <t>1.5. Geriamojo vandens tiekimo ir nuotekų tvarkymo paslaugų prieinamumo didinimas Rokiškio savivaldybėje</t>
  </si>
  <si>
    <t>UAB „Rokiškio vandenys“</t>
  </si>
  <si>
    <r>
      <t xml:space="preserve">Naujų arba modernizuotų socialinių būstų naudotojų skaičius per metus </t>
    </r>
    <r>
      <rPr>
        <i/>
        <sz val="12"/>
        <color theme="1"/>
        <rFont val="Times New Roman"/>
        <family val="1"/>
        <charset val="186"/>
      </rPr>
      <t>(naudotojai per metus)</t>
    </r>
  </si>
  <si>
    <t>1. Socialinio būsto fondo plėtra Panevėžio regione</t>
  </si>
  <si>
    <t>Panevėžio regiono savivaldybių administracijos</t>
  </si>
  <si>
    <t xml:space="preserve"> - </t>
  </si>
  <si>
    <r>
      <rPr>
        <b/>
        <sz val="12"/>
        <color theme="1"/>
        <rFont val="Times New Roman"/>
        <family val="1"/>
        <charset val="186"/>
      </rPr>
      <t xml:space="preserve">R.B.2.2067 </t>
    </r>
    <r>
      <rPr>
        <sz val="12"/>
        <color theme="1"/>
        <rFont val="Times New Roman"/>
        <family val="1"/>
        <charset val="186"/>
      </rPr>
      <t xml:space="preserve">Naujų arba modernizuotų socialinių būstų naudotojų skaičius per metus </t>
    </r>
    <r>
      <rPr>
        <i/>
        <sz val="12"/>
        <color theme="1"/>
        <rFont val="Times New Roman"/>
        <family val="1"/>
        <charset val="186"/>
      </rPr>
      <t>(naudotojai per metus)</t>
    </r>
  </si>
  <si>
    <r>
      <rPr>
        <b/>
        <sz val="12"/>
        <color theme="1"/>
        <rFont val="Times New Roman"/>
        <family val="1"/>
        <charset val="186"/>
      </rPr>
      <t xml:space="preserve">P.B.2.0065 </t>
    </r>
    <r>
      <rPr>
        <sz val="12"/>
        <color theme="1"/>
        <rFont val="Times New Roman"/>
        <family val="1"/>
        <charset val="186"/>
      </rPr>
      <t xml:space="preserve">Naujų arba modernizuotų socialinių būstų talpumas </t>
    </r>
    <r>
      <rPr>
        <i/>
        <sz val="12"/>
        <color theme="1"/>
        <rFont val="Times New Roman"/>
        <family val="1"/>
        <charset val="186"/>
      </rPr>
      <t>(asmenys)</t>
    </r>
  </si>
  <si>
    <t>1.1. Socialinio būsto fondo plėtra Biržų rajono savivaldybėje</t>
  </si>
  <si>
    <r>
      <rPr>
        <b/>
        <sz val="12"/>
        <color theme="1"/>
        <rFont val="Times New Roman"/>
        <family val="1"/>
        <charset val="186"/>
      </rPr>
      <t>P.B.2.0065</t>
    </r>
    <r>
      <rPr>
        <sz val="12"/>
        <color theme="1"/>
        <rFont val="Times New Roman"/>
        <family val="1"/>
        <charset val="186"/>
      </rPr>
      <t xml:space="preserve"> Naujų arba modernizuotų socialinių būstų talpumas </t>
    </r>
    <r>
      <rPr>
        <i/>
        <sz val="12"/>
        <color theme="1"/>
        <rFont val="Times New Roman"/>
        <family val="1"/>
        <charset val="186"/>
      </rPr>
      <t>(asmenys)</t>
    </r>
  </si>
  <si>
    <t>1.2. Socialinio būsto plėtra Kupiškio rajono savivaldybėje</t>
  </si>
  <si>
    <t>1.3. Socialinio būsto gausioms šeimoms prieinamumo didinimas Kupiškio rajono savivaldybėje</t>
  </si>
  <si>
    <t>1.4. Socialinio  būsto fondo plėtra Panevėžio mieste</t>
  </si>
  <si>
    <t>1.5. Panevėžio r. socialinio būsto fondo neįgaliesiems bei gausioms šeimoms plėtra</t>
  </si>
  <si>
    <t>1.6. Socialinio būsto fondo plėtra Pasvalio rajono savivaldybėje</t>
  </si>
  <si>
    <t>1.7. Socialinio būsto plėtra Rokiškio rajono savivaldybėje</t>
  </si>
  <si>
    <r>
      <rPr>
        <b/>
        <sz val="12"/>
        <color rgb="FFC00000"/>
        <rFont val="Times New Roman"/>
        <family val="1"/>
        <charset val="186"/>
      </rPr>
      <t>(I-X)</t>
    </r>
    <r>
      <rPr>
        <b/>
        <sz val="12"/>
        <color theme="1"/>
        <rFont val="Times New Roman"/>
        <family val="1"/>
        <charset val="186"/>
      </rPr>
      <t xml:space="preserve"> SKIRSNIS</t>
    </r>
  </si>
  <si>
    <r>
      <t>PAŽANGOS PRIEMONĖ NR.</t>
    </r>
    <r>
      <rPr>
        <b/>
        <sz val="12"/>
        <color rgb="FFC00000"/>
        <rFont val="Times New Roman"/>
        <family val="1"/>
        <charset val="186"/>
      </rPr>
      <t xml:space="preserve"> (NUMERIS IR PAVADINIMAS)</t>
    </r>
  </si>
  <si>
    <t>1. Veikla</t>
  </si>
  <si>
    <t>1.1. Projektas</t>
  </si>
  <si>
    <t>1.2. Projektas</t>
  </si>
  <si>
    <t>1.3. Projektas</t>
  </si>
  <si>
    <t>2. Veikla</t>
  </si>
  <si>
    <t>2.1. Projektas</t>
  </si>
  <si>
    <t>2.2. Projektas</t>
  </si>
  <si>
    <t>Socialinių paslaugų deinstitucionalizacija</t>
  </si>
  <si>
    <r>
      <t>Patvirtintos teritorinės strategijos, atitinkančios Europos Parlamento ir Tarybos reglamento</t>
    </r>
    <r>
      <rPr>
        <sz val="12"/>
        <color theme="4" tint="-0.249977111117893"/>
        <rFont val="Times New Roman"/>
        <family val="1"/>
        <charset val="186"/>
      </rPr>
      <t xml:space="preserve"> </t>
    </r>
    <r>
      <rPr>
        <u/>
        <sz val="12"/>
        <color theme="4" tint="-0.249977111117893"/>
        <rFont val="Times New Roman"/>
        <family val="1"/>
        <charset val="186"/>
      </rPr>
      <t>(ES) 2021/1060</t>
    </r>
    <r>
      <rPr>
        <sz val="12"/>
        <color theme="1"/>
        <rFont val="Times New Roman"/>
        <family val="1"/>
        <charset val="186"/>
      </rPr>
      <t>,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r>
  </si>
  <si>
    <t>VIII SKIRSNIS</t>
  </si>
  <si>
    <t>R.S.2.3038</t>
  </si>
  <si>
    <t>Sukurtos arba atkurtos teritorijos, naudojamos ekonominei veiklai, hektarai</t>
  </si>
  <si>
    <t>R.B.2.2052</t>
  </si>
  <si>
    <t>Rekultivuota žemė, naudojama žaliesiems plotams, socialiniams būstams, ekonominei arba kitai paskirčiai, hektarai</t>
  </si>
  <si>
    <t>R.S.2.3039</t>
  </si>
  <si>
    <t>Metinis konsoliduotų viešųjų paslaugų vartotojų skaičius, vartotojai per metus</t>
  </si>
  <si>
    <t>R.N.2. 5720</t>
  </si>
  <si>
    <t>Sukurtos arba atkurtos teritorijos, naudojamos ekonominei, rekreacinei ar turizmo paskirčiai, hektarai</t>
  </si>
  <si>
    <t>1. Pramoninių teritorijų pasiekiamumo didinimas Panevėžio mieste</t>
  </si>
  <si>
    <t>R.S.2.3038 Sukurtos arba atkurtos teritorijos, naudojamos ekonominei veiklai, hektarai</t>
  </si>
  <si>
    <t>P.B.2.0076  Integruoti teritorinio vystymo projektai, projektai</t>
  </si>
  <si>
    <t xml:space="preserve"> -  </t>
  </si>
  <si>
    <r>
      <rPr>
        <b/>
        <sz val="12"/>
        <color theme="1"/>
        <rFont val="Times New Roman"/>
        <family val="1"/>
        <charset val="186"/>
      </rPr>
      <t>R.S.2.3038</t>
    </r>
    <r>
      <rPr>
        <sz val="12"/>
        <color theme="1"/>
        <rFont val="Times New Roman"/>
        <family val="1"/>
        <charset val="186"/>
      </rPr>
      <t xml:space="preserve"> Sukurtos arba atkurtos teritorijos, naudojamos ekonominei veiklai, hektarai</t>
    </r>
  </si>
  <si>
    <r>
      <rPr>
        <b/>
        <sz val="12"/>
        <color theme="1"/>
        <rFont val="Times New Roman"/>
        <family val="1"/>
        <charset val="186"/>
      </rPr>
      <t>P.B.2.0076</t>
    </r>
    <r>
      <rPr>
        <sz val="12"/>
        <color theme="1"/>
        <rFont val="Times New Roman"/>
        <family val="1"/>
        <charset val="186"/>
      </rPr>
      <t xml:space="preserve">  Integruoti teritorinio vystymo projektai, projektai</t>
    </r>
  </si>
  <si>
    <t>2025 m. IV ketv.</t>
  </si>
  <si>
    <t>2027 m. IV ketv.</t>
  </si>
  <si>
    <t>2. Viešųjų erdvių pritaikymas socialinėms veikloms, kultūrinių paslaugų įvairovės, miesto reprezentacinių zonų patrauklumo didinimas</t>
  </si>
  <si>
    <t>R.S.2.3039   Metinis konsoliduotų viešųjų paslaugų vartotojų skaičius, vartotojai per metus</t>
  </si>
  <si>
    <t>R.N.2. 5720   Sukurtos arba atkurtos teritorijos, naudojamos ekonominei, rekreacinei ar turizmo paskirčiai, hektarai</t>
  </si>
  <si>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</si>
  <si>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r>
      <rPr>
        <b/>
        <sz val="12"/>
        <color theme="1"/>
        <rFont val="Times New Roman"/>
        <family val="1"/>
        <charset val="186"/>
      </rPr>
      <t>R.N.2. 5720</t>
    </r>
    <r>
      <rPr>
        <sz val="12"/>
        <color theme="1"/>
        <rFont val="Times New Roman"/>
        <family val="1"/>
        <charset val="186"/>
      </rPr>
      <t xml:space="preserve">   Sukurtos arba atkurtos teritorijos, naudojamos ekonominei, rekreacinei ar turizmo paskirčiai, hektarai</t>
    </r>
  </si>
  <si>
    <t>P.B.2.0114   Atviros erdvės, sukurtos arba atkurtos miestų teritorijose, kvadratiniai metrai</t>
  </si>
  <si>
    <r>
      <rPr>
        <b/>
        <sz val="12"/>
        <color theme="1"/>
        <rFont val="Times New Roman"/>
        <family val="1"/>
        <charset val="186"/>
      </rPr>
      <t xml:space="preserve">P.B.2.0114 </t>
    </r>
    <r>
      <rPr>
        <sz val="12"/>
        <color theme="1"/>
        <rFont val="Times New Roman"/>
        <family val="1"/>
        <charset val="186"/>
      </rPr>
      <t xml:space="preserve">  Atviros erdvės, sukurtos arba atkurtos miestų teritorijose, kvadratiniai metrai</t>
    </r>
  </si>
  <si>
    <t>2025 m. II ketv.</t>
  </si>
  <si>
    <t>2027 m. III ketv.</t>
  </si>
  <si>
    <t>2028 m. III ketv.</t>
  </si>
  <si>
    <t>2028 m. I ketv.</t>
  </si>
  <si>
    <t>2028 m. II ketv.</t>
  </si>
  <si>
    <t>VII SKIRSNIS</t>
  </si>
  <si>
    <t>Rezultato</t>
  </si>
  <si>
    <t xml:space="preserve">7. </t>
  </si>
  <si>
    <t xml:space="preserve">8. </t>
  </si>
  <si>
    <t>Panevėžio miesto tvari plėtra</t>
  </si>
  <si>
    <t>LT025-01-02-08</t>
  </si>
  <si>
    <t>Kupiškio rajono savivaldybės visuomenės sveikatos biuras</t>
  </si>
  <si>
    <t>1.1. Panevėžio miesto pramoninių ir komercinių teritorijų pasiekiamumo gerinimas*</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</si>
  <si>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</si>
  <si>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</si>
  <si>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</si>
  <si>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2.4. Stasio Eidrigevičiaus menų centro rekonstrukcija pritaikant teikti naujas kultūros paslaugas*</t>
  </si>
  <si>
    <t>2.5. Laisvės aikštės prieigų humanizavimas*</t>
  </si>
  <si>
    <t>2.6. Panevėžio miesto autobusų stoties prieigų urbanizuotos teritorijos konversija į žaliąją erdvę ir reikalingos susisiekimo infrastruktūros modernizavimas*</t>
  </si>
  <si>
    <t>2.7. Esamo Panevėžio miesto autobusų stoties pastato ir infrastruktūros konversija, pritaikant ją gyventojų ir atvykstančiųjų aptarnavimui teikiant viešąsias paslaugas susisiekimo, turizmo informacijos ir verslo informacijos srityse*</t>
  </si>
  <si>
    <t>* - projektu įgyvendinamas 2023-2029 m. Panevėžio miesto tvarios plėtros strategijos veiksmas.</t>
  </si>
  <si>
    <t>1.6. Bendrojo ugdymo mokyklų infrastruktūros pritaikymas įvairių negalių turintiems mokiniams Panevėžio mieste*</t>
  </si>
  <si>
    <t>1.2. Dviračių arba pėsčiųjų ir / ar dviračių tako Smėlynės g. (nuo J. Basanavičiaus g. iki S. Kerbedžio g.) modernizavimas integruojant į bendrą bevariklio transporto tinklą*</t>
  </si>
  <si>
    <t>1.3. Dviračių arba pėsčiųjų ir / ar dviračių tako Pušaloto g. (nuo geležinkelio pervažos iki miesto ribos) modernizavimas integruojant į bendrą bevariklio transporto tinklą*</t>
  </si>
  <si>
    <t>1.4. Dviračių arba pėsčiųjų ir / ar dviračių tako Klaipėdos g. (nuo Nemuno g. iki miesto ribos) modernizavimas integruojant į bendrą bevariklio transporto tinklą*</t>
  </si>
  <si>
    <t>1.5. Dviračių arba pėsčiųjų ir / ar dviračių tako Ramygalos g. (nuo Nemuno g. iki miesto ribos) modernizavimas integruojant į bendrą bevariklio transporto tinklą*</t>
  </si>
  <si>
    <t>1.6. A. Jakšto gatvės pėsčiųjų ir dviračių tilto (nuo Kranto g. iki A. Jakšto g.) atnaujinimas / įrengimas integruojant į bendrą bevariklio transporto tinklą*</t>
  </si>
  <si>
    <t>R.S.2.3033</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</si>
  <si>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</si>
  <si>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</si>
  <si>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</si>
  <si>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1. Socialinių paslaugų infrastruktūros modernizavimas ir plėtra Panevėžio regione</t>
  </si>
  <si>
    <t>Savivaldybių administracijos ir (arba) viešieji juridiniai asmenys, teikiantys socialines paslaugas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</si>
  <si>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</si>
  <si>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</si>
  <si>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r>
      <rPr>
        <b/>
        <sz val="12"/>
        <color theme="1"/>
        <rFont val="Times New Roman"/>
        <family val="1"/>
        <charset val="186"/>
      </rPr>
      <t>R.B.2.2074</t>
    </r>
    <r>
      <rPr>
        <sz val="12"/>
        <color theme="1"/>
        <rFont val="Times New Roman"/>
        <family val="1"/>
        <charset val="186"/>
      </rPr>
      <t xml:space="preserve">  Naujos arba modernizuotos socialinės rūpybos infrastruktūros naudotojų skaičius per metus, naudotojai per metus</t>
    </r>
  </si>
  <si>
    <r>
      <rPr>
        <b/>
        <sz val="12"/>
        <color theme="1"/>
        <rFont val="Times New Roman"/>
        <family val="1"/>
        <charset val="186"/>
      </rPr>
      <t>R.S.2.3033</t>
    </r>
    <r>
      <rPr>
        <sz val="12"/>
        <color theme="1"/>
        <rFont val="Times New Roman"/>
        <family val="1"/>
        <charset val="186"/>
      </rPr>
      <t xml:space="preserve">  Socialiai pažeidžiamų, socialinę riziką (atskirtį) patiriančių asmenų, gavusių paslaugas naujoje ar modernizuotoje infrastruktūroje skaičius per metus, asmenys per metus</t>
    </r>
  </si>
  <si>
    <t xml:space="preserve"> P.B.2.0070   Naujos arba modernizuotos socialinės rūpybos infrastruktūros (ne būsto) talpumas, asmenys per metus</t>
  </si>
  <si>
    <r>
      <rPr>
        <b/>
        <sz val="12"/>
        <color theme="1"/>
        <rFont val="Times New Roman"/>
        <family val="1"/>
        <charset val="186"/>
      </rPr>
      <t xml:space="preserve"> P.B.2.0070</t>
    </r>
    <r>
      <rPr>
        <sz val="12"/>
        <color theme="1"/>
        <rFont val="Times New Roman"/>
        <family val="1"/>
        <charset val="186"/>
      </rPr>
      <t xml:space="preserve">   Naujos arba modernizuotos socialinės rūpybos infrastruktūros (ne būsto) talpumas, asmenys per metus</t>
    </r>
  </si>
  <si>
    <t>P.S.2.1031   Paslaugų socialiai pažeidžiamiems, socialinę riziką (atskirtį) patiriantiems asmenims vietų skaičius naujoje ar modernizuotoje infrastruktūroje, skaičius</t>
  </si>
  <si>
    <t>1.1. Nestacionarių socialinių paslaugų infrastruktūros, skirtos atviro jaunimo centro veikloms, modernizavimas ir plėtra Biržų rajono savivaldybėje</t>
  </si>
  <si>
    <t>Biržų švietimo pagalbos tarnyba</t>
  </si>
  <si>
    <r>
      <rPr>
        <b/>
        <sz val="12"/>
        <color theme="1"/>
        <rFont val="Times New Roman"/>
        <family val="1"/>
        <charset val="186"/>
      </rPr>
      <t>P.S.2.1031</t>
    </r>
    <r>
      <rPr>
        <sz val="12"/>
        <color theme="1"/>
        <rFont val="Times New Roman"/>
        <family val="1"/>
        <charset val="186"/>
      </rPr>
      <t xml:space="preserve">   Paslaugų socialiai pažeidžiamiems, socialinę riziką (atskirtį) patiriantiems asmenims vietų skaičius naujoje ar modernizuotoje infrastruktūroje, skaičius</t>
    </r>
  </si>
  <si>
    <t>2025 m. I ketv.</t>
  </si>
  <si>
    <t>1.2. Savarankiško gyvenimo namų ir dienos centro senyvo amžiaus asmenims infrastruktūros modernizavimas ir plėtra Biržų rajono savivaldybėje</t>
  </si>
  <si>
    <t>Biržų rajono socialinių paslaugų centras, Biržų rajono Legailių globos namai</t>
  </si>
  <si>
    <t>Panevėžio socialinių paslaugų centras</t>
  </si>
  <si>
    <t>1.5. Socialinių paslaugų įstaigų senyvo amžiaus asmenims infrastruktūros plėtra Panevėžio rajone</t>
  </si>
  <si>
    <t>2025 m. III ketv.</t>
  </si>
  <si>
    <t>1.6. Nestacionarių socialinių paslaugų jaunimui plėtra Pasvalio rajono savivaldybėje</t>
  </si>
  <si>
    <t>Pasvalio Mariaus Katiliškio viešoji biblioteka</t>
  </si>
  <si>
    <t>1.7. Socialinių paslaugų  įstaigų senyvo amžiaus asmenims modernizavimas Pasvalio rajono savivaldybėje</t>
  </si>
  <si>
    <t>Pasvalio socialinių paslaugų centras</t>
  </si>
  <si>
    <t>1.8. Nestacionarių socialinių paslaugų infrastruktūros modernizavimas ir plėtra  Rokiškio rajone, siekiant didinti gyventojų socialinę gerovę</t>
  </si>
  <si>
    <t>2029 m. II ketv.</t>
  </si>
  <si>
    <t>Gyventojų užimtumo lygis (15–64 metų) | procentai</t>
  </si>
  <si>
    <t>Poveikio</t>
  </si>
  <si>
    <t>Naujos arba modernizuotos socialinės rūpybos infrastruktūros naudotojų skaičius per metus</t>
  </si>
  <si>
    <t>LT025-07-02-07</t>
  </si>
  <si>
    <t>Biržų rajono savivaldybės visuomenės sveikatos biuras</t>
  </si>
  <si>
    <t>1.	Regiono savivaldybių administracijos ir (arba) visuomenės sveikatos biurai.</t>
  </si>
  <si>
    <r>
      <rPr>
        <b/>
        <sz val="12"/>
        <color theme="1"/>
        <rFont val="Times New Roman"/>
        <family val="1"/>
        <charset val="186"/>
      </rPr>
      <t>R.B.2.2052</t>
    </r>
    <r>
      <rPr>
        <sz val="12"/>
        <color theme="1"/>
        <rFont val="Times New Roman"/>
        <family val="1"/>
        <charset val="186"/>
      </rPr>
      <t xml:space="preserve">  Rekultivuota žemė, naudojama žaliesiems plotams, socialiniams būstams, ekonominei arba kitai paskirčiai, hektarai</t>
    </r>
  </si>
  <si>
    <t>R.B.2.2052  Rekultivuota žemė, naudojama žaliesiems plotams, socialiniams būstams, ekonominei arba kitai paskirčiai, hektarai</t>
  </si>
  <si>
    <t>R.N.2. 5720 Sukurtos arba atkurtos teritorijos, naudojamos ekonominei, rekreacinei ar turizmo paskirčiai, hektarai</t>
  </si>
  <si>
    <t>2026 m. I ketv.</t>
  </si>
  <si>
    <t>2029 m. I ketv.</t>
  </si>
  <si>
    <t>2028 m. IV ketv.</t>
  </si>
  <si>
    <t>1.2. Socialinių dirbtuvių asmenims su intelekto ir/ar psichikos negalia įrengimas Biržų r. savivaldybėje</t>
  </si>
  <si>
    <t>VšĮ Biržų parapijos Šv. Vincento Pauliečio globos namai</t>
  </si>
  <si>
    <t>1.3. Socialinės globos namų senatvine demencija sergantiems asmenims ir senyvo amžiaus asmenims su negalia infrastruktūros plėtra Panevėžio mieste</t>
  </si>
  <si>
    <t>Biržų lopšelis-darželis "Drugelis"</t>
  </si>
  <si>
    <t>0
(2021)</t>
  </si>
  <si>
    <t>0
(2025)</t>
  </si>
  <si>
    <t>LT025-04-02-09</t>
  </si>
  <si>
    <t>Naujos arba modernizuotos švietimo infrastruktūros naudotojų skaičius per metus | naudotojai per metus</t>
  </si>
  <si>
    <t>Vaikų, pasinaudojusių pavėžėjimo paslaugomis naujai įsigytomis transporto priemonėmis, skaičius per metus | asmenys per metus</t>
  </si>
  <si>
    <t>Biržų "Aušros" pagrinidnė mokykla, Biržų "Atžalyno" pagrinindė mokykla, Biržų Kaštonų pagrindinė mokykla, Biržų r. Vabalninko Balio Sruogos gimnazija</t>
  </si>
  <si>
    <t>IX SKIRSNIS</t>
  </si>
  <si>
    <t>PAŽANGOS PRIEMONĖ NR. LT025-04-02-09 „INOVATYVIŲ ILGALAIKĖS PRIEŽIŪROS PASLAUGŲ INFRASTRUKTŪROS PLĖTRA“</t>
  </si>
  <si>
    <t>R.B.2.2073                                                  R-11-002-02-11-01-28 (RCR73)</t>
  </si>
  <si>
    <t>Naujos arba modernizuotos sveikatos priežiūros infrastruktūros naudotojų skaičius per metus, naudotojai per metus</t>
  </si>
  <si>
    <t>R.S.2.3530</t>
  </si>
  <si>
    <t>Ilgalaikės priežiūros paslaugų gavėjų, palankiai vertinančių gaunamų paslaugų kokybę, dalis, procentai</t>
  </si>
  <si>
    <t>R.S.2.3532</t>
  </si>
  <si>
    <t>Sveikatos priežiūros specialistų, kurie po dalyvavimo veiklose mažiausiai 2 metus dirbo sveikatos priežiūros įstaigose, dalis, procentai</t>
  </si>
  <si>
    <t xml:space="preserve">1. Ilgalaikės priežiūros paslaugų plėtra Panevėžio regione </t>
  </si>
  <si>
    <r>
      <rPr>
        <b/>
        <sz val="12"/>
        <color theme="1"/>
        <rFont val="Times New Roman"/>
        <family val="1"/>
        <charset val="186"/>
      </rPr>
      <t>R.B.2.2073 R-11-002-02-11-01-28
(RCR73)</t>
    </r>
    <r>
      <rPr>
        <sz val="12"/>
        <color theme="1"/>
        <rFont val="Times New Roman"/>
        <family val="1"/>
        <charset val="186"/>
      </rPr>
      <t xml:space="preserve"> Naujos arba modernizuotos sveikatos priežiūros infrastruktūros naudotojų skaičius per metus, naudotojai per metus</t>
    </r>
  </si>
  <si>
    <r>
      <rPr>
        <b/>
        <sz val="12"/>
        <color theme="1"/>
        <rFont val="Times New Roman"/>
        <family val="1"/>
        <charset val="186"/>
      </rPr>
      <t>R.S.2.3530</t>
    </r>
    <r>
      <rPr>
        <sz val="12"/>
        <color theme="1"/>
        <rFont val="Times New Roman"/>
        <family val="1"/>
        <charset val="186"/>
      </rPr>
      <t xml:space="preserve">  Ilgalaikės priežiūros paslaugų gavėjų, palankiai vertinančių gaunamų paslaugų kokybę, dalis, procentai</t>
    </r>
  </si>
  <si>
    <r>
      <rPr>
        <b/>
        <sz val="12"/>
        <color theme="1"/>
        <rFont val="Times New Roman"/>
        <family val="1"/>
        <charset val="186"/>
      </rPr>
      <t>R.S.2.3532</t>
    </r>
    <r>
      <rPr>
        <sz val="12"/>
        <color theme="1"/>
        <rFont val="Times New Roman"/>
        <family val="1"/>
        <charset val="186"/>
      </rPr>
      <t xml:space="preserve">  Sveikatos priežiūros specialistų, kurie po dalyvavimo veiklose mažiausiai 2 metus dirbo sveikatos priežiūros įstaigose, dalis, procentai</t>
    </r>
  </si>
  <si>
    <r>
      <rPr>
        <b/>
        <sz val="12"/>
        <color theme="1"/>
        <rFont val="Times New Roman"/>
        <family val="1"/>
        <charset val="186"/>
      </rPr>
      <t xml:space="preserve">P.B.2.0069  P-11-002-02-11-01-31
(RCO69) </t>
    </r>
    <r>
      <rPr>
        <sz val="12"/>
        <color theme="1"/>
        <rFont val="Times New Roman"/>
        <family val="1"/>
        <charset val="186"/>
      </rPr>
      <t xml:space="preserve"> Naujos arba modernizuotos sveikatos priežiūros infrastruktūros talpumas, asmenys per metus</t>
    </r>
  </si>
  <si>
    <r>
      <rPr>
        <b/>
        <sz val="12"/>
        <color theme="1"/>
        <rFont val="Times New Roman"/>
        <family val="1"/>
        <charset val="186"/>
      </rPr>
      <t>P.S.2.1525</t>
    </r>
    <r>
      <rPr>
        <sz val="12"/>
        <color theme="1"/>
        <rFont val="Times New Roman"/>
        <family val="1"/>
        <charset val="186"/>
      </rPr>
      <t xml:space="preserve">  Asmenys, gavę ilgalaikės priežiūros paslaugas, asmenys</t>
    </r>
  </si>
  <si>
    <r>
      <rPr>
        <b/>
        <sz val="12"/>
        <color theme="1"/>
        <rFont val="Times New Roman"/>
        <family val="1"/>
        <charset val="186"/>
      </rPr>
      <t>P.S.2.1526</t>
    </r>
    <r>
      <rPr>
        <sz val="12"/>
        <color theme="1"/>
        <rFont val="Times New Roman"/>
        <family val="1"/>
        <charset val="186"/>
      </rPr>
      <t xml:space="preserve">  Sveikatos priežiūros įstaigos, įgyvendinusios sveikatos priežiūros specialistų įgalinimo, pritraukimo ir išlaikymo projektus, skaičius</t>
    </r>
  </si>
  <si>
    <t>VšĮ Biržų rajono 
savivaldybės poliklinika, UAB 
Biržų  šeimos gydytojų centras.</t>
  </si>
  <si>
    <r>
      <rPr>
        <b/>
        <sz val="12"/>
        <color theme="1"/>
        <rFont val="Times New Roman"/>
        <family val="1"/>
        <charset val="186"/>
      </rPr>
      <t>R.B.2.2073 R-11-002-02-11-01-28
(RCR73</t>
    </r>
    <r>
      <rPr>
        <sz val="12"/>
        <color theme="1"/>
        <rFont val="Times New Roman"/>
        <family val="1"/>
        <charset val="186"/>
      </rPr>
      <t>) Naujos arba modernizuotos sveikatos priežiūros infrastruktūros naudotojų skaičius per metus, naudotojai per metus</t>
    </r>
  </si>
  <si>
    <r>
      <rPr>
        <b/>
        <sz val="12"/>
        <color theme="1"/>
        <rFont val="Times New Roman"/>
        <family val="1"/>
        <charset val="186"/>
      </rPr>
      <t xml:space="preserve">P.S.2.1525 </t>
    </r>
    <r>
      <rPr>
        <sz val="12"/>
        <color theme="1"/>
        <rFont val="Times New Roman"/>
        <family val="1"/>
        <charset val="186"/>
      </rPr>
      <t xml:space="preserve"> Asmenys, gavę ilgalaikės priežiūros paslaugas, asmenys</t>
    </r>
  </si>
  <si>
    <t>VšĮ Biržų ligoninė</t>
  </si>
  <si>
    <t>2029 m. III ketv.</t>
  </si>
  <si>
    <t>Kupiškio PASPC</t>
  </si>
  <si>
    <t>Kupiškio ligoninė</t>
  </si>
  <si>
    <t>1.5. Stacionarinių slaugos paslaugų plėtra Panevėžio mieste</t>
  </si>
  <si>
    <t>VšĮ Panevėžio palaikomojo gydymo ir slaugos ligoninė</t>
  </si>
  <si>
    <t>VšĮ Panevėžio rajono savivaldybės poliklinika</t>
  </si>
  <si>
    <t>1.7. Mobilių komandų plėtra Pasvalio rajono savivaldybėje</t>
  </si>
  <si>
    <t>VšĮ Pasvalio pirminės asmens sveikatos priežiūros centras</t>
  </si>
  <si>
    <t>2026 m. II ketv.</t>
  </si>
  <si>
    <t>1.8. Pasvalio rajono savivaldybės inovatyvių ilgalaikės priežiūros paslaugų infrastruktūros plėtra</t>
  </si>
  <si>
    <t>Pasvalio socialinių paslaugų centras,
VšĮ Pasvalio ligoninė</t>
  </si>
  <si>
    <t>VšĮ Rokiškio pirminės asmens sveikatos priežiūros centras</t>
  </si>
  <si>
    <t>VšĮ Rokiškio rajono ligoninė</t>
  </si>
  <si>
    <t>X SKIRSNIS</t>
  </si>
  <si>
    <t>PAŽANGOS PRIEMONĖ NR. LT025-06-01-10 „TVARESNĖS APLINKOS IR EFEKTYVAUS IŠTEKLIŲ NAUDOJIMO SKATINIMAS“</t>
  </si>
  <si>
    <t>(2024)</t>
  </si>
  <si>
    <t>RCR103
R.B.2.2103</t>
  </si>
  <si>
    <t>Surinktos atskirai išrūšiuotos atliekos, tonos per metus</t>
  </si>
  <si>
    <t xml:space="preserve">RCR95
R.B.2.2095 </t>
  </si>
  <si>
    <t>Gyventojai, galintys naudotis nauja ar patobulinta žaliąja infrastruktūra, asmenys</t>
  </si>
  <si>
    <t>RCR52
R.B.2052</t>
  </si>
  <si>
    <r>
      <rPr>
        <b/>
        <sz val="12"/>
        <color theme="1"/>
        <rFont val="Times New Roman"/>
        <family val="1"/>
        <charset val="186"/>
      </rPr>
      <t>RCO107
P.B.2.0107</t>
    </r>
    <r>
      <rPr>
        <sz val="12"/>
        <color theme="1"/>
        <rFont val="Times New Roman"/>
        <family val="1"/>
        <charset val="186"/>
      </rPr>
      <t xml:space="preserve"> Investicijos į rūšiuojamojo atliekų surinkimo įrenginius, eurai</t>
    </r>
  </si>
  <si>
    <r>
      <rPr>
        <b/>
        <sz val="12"/>
        <color theme="1"/>
        <rFont val="Times New Roman"/>
        <family val="1"/>
        <charset val="186"/>
      </rPr>
      <t>RCR103
R.B.2.2103</t>
    </r>
    <r>
      <rPr>
        <sz val="12"/>
        <color theme="1"/>
        <rFont val="Times New Roman"/>
        <family val="1"/>
        <charset val="186"/>
      </rPr>
      <t xml:space="preserve"> Surinktos atskirai išrūšiuotos atliekos, tonos per metus</t>
    </r>
  </si>
  <si>
    <r>
      <rPr>
        <b/>
        <sz val="12"/>
        <color theme="1"/>
        <rFont val="Times New Roman"/>
        <family val="1"/>
        <charset val="186"/>
      </rPr>
      <t>P.S.2.1015</t>
    </r>
    <r>
      <rPr>
        <sz val="12"/>
        <color theme="1"/>
        <rFont val="Times New Roman"/>
        <family val="1"/>
        <charset val="186"/>
      </rPr>
      <t xml:space="preserve"> Įgyvendintos viešinimo kampanijos atliekų prevencijos ir tvarkymo temomis</t>
    </r>
  </si>
  <si>
    <t>1.1. Skatinti rūšiuojamąjį atliekų surinkimą Panevėžio mieste</t>
  </si>
  <si>
    <r>
      <rPr>
        <b/>
        <sz val="12"/>
        <color theme="1"/>
        <rFont val="Times New Roman"/>
        <family val="1"/>
        <charset val="186"/>
      </rPr>
      <t xml:space="preserve">P.S.2.1015 </t>
    </r>
    <r>
      <rPr>
        <sz val="12"/>
        <color theme="1"/>
        <rFont val="Times New Roman"/>
        <family val="1"/>
        <charset val="186"/>
      </rPr>
      <t>Įgyvendintos viešinimo kampanijos atliekų prevencijos ir tvarkymo temomis</t>
    </r>
  </si>
  <si>
    <t>UAB Panevėžio regiono atliekų tvarkymo centras</t>
  </si>
  <si>
    <t>2029 m. 
I ketv.</t>
  </si>
  <si>
    <r>
      <rPr>
        <b/>
        <sz val="12"/>
        <color theme="1"/>
        <rFont val="Times New Roman"/>
        <family val="1"/>
        <charset val="186"/>
      </rPr>
      <t>RCO36
P.B.2.0036</t>
    </r>
    <r>
      <rPr>
        <sz val="12"/>
        <color theme="1"/>
        <rFont val="Times New Roman"/>
        <family val="1"/>
        <charset val="186"/>
      </rPr>
      <t xml:space="preserve"> Žalioji infrastruktūra, kuriai suteikta parama kitais nei prisitaikymo prie klimato kaitos tikslais, hektarai</t>
    </r>
  </si>
  <si>
    <r>
      <rPr>
        <b/>
        <sz val="12"/>
        <color theme="1"/>
        <rFont val="Times New Roman"/>
        <family val="1"/>
        <charset val="186"/>
      </rPr>
      <t>RCR95
R.B.2.2095</t>
    </r>
    <r>
      <rPr>
        <sz val="12"/>
        <color theme="1"/>
        <rFont val="Times New Roman"/>
        <family val="1"/>
        <charset val="186"/>
      </rPr>
      <t xml:space="preserve"> Gyventojai, galintys naudotis nauja ar patobulinta žaliąja infrastruktūra, asmenys</t>
    </r>
  </si>
  <si>
    <t>2.1. Žaliosios infrastruktūros plėtojimas  Biržų miesto urbanizuotoje teritorijoje</t>
  </si>
  <si>
    <t>2.2. Plėtoti žaliąją infrastruktūrą Panevėžio miesto urbanizuotoje aplinkoje</t>
  </si>
  <si>
    <t>2.3. Rokiškio miesto žaliosios infrastruktūros, numatytos žaliosios infrastruktūros poreikio žemėlapyje, plėtra</t>
  </si>
  <si>
    <r>
      <rPr>
        <b/>
        <sz val="12"/>
        <color theme="1"/>
        <rFont val="Times New Roman"/>
        <family val="1"/>
        <charset val="186"/>
      </rPr>
      <t>RCO38
P.B.2038</t>
    </r>
    <r>
      <rPr>
        <sz val="12"/>
        <color theme="1"/>
        <rFont val="Times New Roman"/>
        <family val="1"/>
        <charset val="186"/>
      </rPr>
      <t xml:space="preserve"> Rekultivuotos žemės, kuriai suteikta parama, plotas, hektarai</t>
    </r>
  </si>
  <si>
    <r>
      <rPr>
        <b/>
        <sz val="12"/>
        <color theme="1"/>
        <rFont val="Times New Roman"/>
        <family val="1"/>
        <charset val="186"/>
      </rPr>
      <t>RCR52
R.B.2052</t>
    </r>
    <r>
      <rPr>
        <sz val="12"/>
        <color theme="1"/>
        <rFont val="Times New Roman"/>
        <family val="1"/>
        <charset val="186"/>
      </rPr>
      <t xml:space="preserve"> Rekultivuota žemė, naudojama žaliesiems plotams, socialiniams būstams, ekonominei arba kitai paskirčiai, hektarai</t>
    </r>
  </si>
  <si>
    <t>3.1. Užterštos teritorijos Biržų m. sav., Širvėnos sen., Rinkuškių k., Rinkuškių g. 52 sutvarkymas</t>
  </si>
  <si>
    <r>
      <rPr>
        <b/>
        <sz val="12"/>
        <rFont val="Times New Roman"/>
        <family val="1"/>
        <charset val="186"/>
      </rPr>
      <t>P.S.2.1024</t>
    </r>
    <r>
      <rPr>
        <sz val="12"/>
        <rFont val="Times New Roman"/>
        <family val="1"/>
        <charset val="186"/>
      </rPr>
      <t xml:space="preserve"> Sukurtų naujų ikimokyklinio ugdymo vietų skaičius, skaičius</t>
    </r>
  </si>
  <si>
    <r>
      <rPr>
        <b/>
        <sz val="12"/>
        <rFont val="Times New Roman"/>
        <family val="1"/>
        <charset val="186"/>
      </rPr>
      <t>P.B.2.0066</t>
    </r>
    <r>
      <rPr>
        <sz val="12"/>
        <rFont val="Times New Roman"/>
        <family val="1"/>
        <charset val="186"/>
      </rPr>
      <t xml:space="preserve"> Naujos arba modernizuotos vaikų priežiūros infrastruktūros mokymo klasių talpumas, asmenys</t>
    </r>
  </si>
  <si>
    <r>
      <rPr>
        <b/>
        <sz val="12"/>
        <rFont val="Times New Roman"/>
        <family val="1"/>
        <charset val="186"/>
      </rPr>
      <t>R.B.2.2070</t>
    </r>
    <r>
      <rPr>
        <sz val="12"/>
        <rFont val="Times New Roman"/>
        <family val="1"/>
        <charset val="186"/>
      </rPr>
      <t xml:space="preserve"> Naujos arba modernizuotos vaikų priežiūros infrastruktūros naudotojų skaičius per metus, naudotojai per metus</t>
    </r>
  </si>
  <si>
    <r>
      <rPr>
        <b/>
        <sz val="12"/>
        <rFont val="Times New Roman"/>
        <family val="1"/>
        <charset val="186"/>
      </rPr>
      <t>P.S.2.1025</t>
    </r>
    <r>
      <rPr>
        <sz val="12"/>
        <rFont val="Times New Roman"/>
        <family val="1"/>
        <charset val="186"/>
      </rPr>
      <t xml:space="preserve"> Mokyklos, kuriose buvo įdiegtos universalaus dizaino ir kitos inžinerinės priemonės pritaikant aplinką asmenims, turintiems negalią, skaičius</t>
    </r>
  </si>
  <si>
    <r>
      <rPr>
        <b/>
        <sz val="12"/>
        <rFont val="Times New Roman"/>
        <family val="1"/>
        <charset val="186"/>
      </rPr>
      <t>P.B.2.0067</t>
    </r>
    <r>
      <rPr>
        <sz val="12"/>
        <rFont val="Times New Roman"/>
        <family val="1"/>
        <charset val="186"/>
      </rPr>
      <t xml:space="preserve"> Naujos arba modernizuotos švietimo infrastruktūros mokymo klasių talpumas, asmenys</t>
    </r>
  </si>
  <si>
    <r>
      <rPr>
        <b/>
        <sz val="12"/>
        <rFont val="Times New Roman"/>
        <family val="1"/>
        <charset val="186"/>
      </rPr>
      <t>R.B.2.2071</t>
    </r>
    <r>
      <rPr>
        <sz val="12"/>
        <rFont val="Times New Roman"/>
        <family val="1"/>
        <charset val="186"/>
      </rPr>
      <t xml:space="preserve"> Naujos arba modernizuotos švietimo infrastruktūros naudotojų skaičius per metus, naudotojai per metus</t>
    </r>
  </si>
  <si>
    <r>
      <rPr>
        <b/>
        <sz val="12"/>
        <rFont val="Times New Roman"/>
        <family val="1"/>
        <charset val="186"/>
      </rPr>
      <t>R.S.2.3026</t>
    </r>
    <r>
      <rPr>
        <sz val="12"/>
        <rFont val="Times New Roman"/>
        <family val="1"/>
        <charset val="186"/>
      </rPr>
      <t xml:space="preserve"> Mokyklų, kuriose buvo įdiegtos universalaus dizaino ir kitos inžinerinės priemonės, aplinką pritaikant asmenims, turintiems negalią, dalis nuo visų mokyklų, procentas</t>
    </r>
  </si>
  <si>
    <r>
      <rPr>
        <b/>
        <sz val="12"/>
        <rFont val="Times New Roman"/>
        <family val="1"/>
        <charset val="186"/>
      </rPr>
      <t>R.S.2.3027</t>
    </r>
    <r>
      <rPr>
        <sz val="12"/>
        <rFont val="Times New Roman"/>
        <family val="1"/>
        <charset val="186"/>
      </rPr>
      <t xml:space="preserve"> Mokinių, kurie naudojasi sukurta visos dienos mokyklos infrastruktūra, skaičius, asmenys per metus</t>
    </r>
  </si>
  <si>
    <t>VšĮ Biržų rajono savivaldybės poliklinika, UAB  Biržų  šeimos gydytojų centras</t>
  </si>
  <si>
    <t>Taip, tiesiogiai prisidedama prie HP: darnus vystymasis, ir lygios galimybės visiems</t>
  </si>
  <si>
    <t>2. Sveikatos priežiūros specialistų įgalinimas, pritraukimas ir išlaikymas bei ilgalaikės priežiūros paslaugų koordinavimas</t>
  </si>
  <si>
    <t>2.6. Slaugytojų ir slaugytojų padėjėjų pritraukimas darbui į Pasvalio rajono savivaldybės asmens sveikatos priežiūros įstaigas</t>
  </si>
  <si>
    <t>80
(2029)</t>
  </si>
  <si>
    <r>
      <t>2.3. Ilgalaikės sveikatos priežiūros paslaugų prieinamumo didinimas VšĮ Kupiškio r. savivaldybės PASPC</t>
    </r>
    <r>
      <rPr>
        <vertAlign val="superscript"/>
        <sz val="12"/>
        <color theme="1"/>
        <rFont val="Times New Roman"/>
        <family val="1"/>
        <charset val="186"/>
      </rPr>
      <t>3</t>
    </r>
  </si>
  <si>
    <r>
      <t>1.3. Ilgalaikės sveikatos priežiūros paslaugų prieinamumo didinimas VšĮ Kupiškio r. savivaldybės PASPC</t>
    </r>
    <r>
      <rPr>
        <vertAlign val="superscript"/>
        <sz val="12"/>
        <color theme="1"/>
        <rFont val="Times New Roman"/>
        <family val="1"/>
        <charset val="186"/>
      </rPr>
      <t>3</t>
    </r>
  </si>
  <si>
    <r>
      <t>2.4. Kupiškio ligoninės infrastruktūros pritaikymas ilgalaikės sveikatos priežiūros paslaugų teikimui</t>
    </r>
    <r>
      <rPr>
        <vertAlign val="superscript"/>
        <sz val="12"/>
        <color theme="1"/>
        <rFont val="Times New Roman"/>
        <family val="1"/>
        <charset val="186"/>
      </rPr>
      <t>4</t>
    </r>
  </si>
  <si>
    <r>
      <t>1.4. Kupiškio ligoninės infrastruktūros pritaikymas ilgalaikės sveikatos priežiūros paslaugų teikimui</t>
    </r>
    <r>
      <rPr>
        <vertAlign val="superscript"/>
        <sz val="12"/>
        <color theme="1"/>
        <rFont val="Times New Roman"/>
        <family val="1"/>
        <charset val="186"/>
      </rPr>
      <t>4</t>
    </r>
  </si>
  <si>
    <r>
      <t>2.5. Ilgalaikės priežiūros paslaugų plėtros užtikrinimas Panevėžio rajone</t>
    </r>
    <r>
      <rPr>
        <vertAlign val="superscript"/>
        <sz val="12"/>
        <color theme="1"/>
        <rFont val="Times New Roman"/>
        <family val="1"/>
        <charset val="186"/>
      </rPr>
      <t>5</t>
    </r>
  </si>
  <si>
    <r>
      <t>2.7. Ilgalaikės paciento priežiūros paslaugų namuose prieinamumo Rokiškio rajono savivaldybėje didinimas</t>
    </r>
    <r>
      <rPr>
        <vertAlign val="superscript"/>
        <sz val="12"/>
        <color theme="1"/>
        <rFont val="Times New Roman"/>
        <family val="1"/>
        <charset val="186"/>
      </rPr>
      <t>6</t>
    </r>
  </si>
  <si>
    <r>
      <t>1.9. Ilgalaikės paciento priežiūros paslaugų namuose prieinamumo Rokiškio rajono savivaldybėje didinimas</t>
    </r>
    <r>
      <rPr>
        <vertAlign val="superscript"/>
        <sz val="12"/>
        <color theme="1"/>
        <rFont val="Times New Roman"/>
        <family val="1"/>
        <charset val="186"/>
      </rPr>
      <t>6</t>
    </r>
  </si>
  <si>
    <r>
      <t>1.10.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</si>
  <si>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t>2.8.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</si>
  <si>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rPr>
        <vertAlign val="superscript"/>
        <sz val="12"/>
        <color theme="1"/>
        <rFont val="Times New Roman"/>
        <family val="1"/>
        <charset val="186"/>
      </rPr>
      <t>1</t>
    </r>
    <r>
      <rPr>
        <sz val="12"/>
        <color theme="1"/>
        <rFont val="Times New Roman"/>
        <family val="1"/>
        <charset val="186"/>
      </rPr>
      <t>- bus teikiamas vienas PĮP;</t>
    </r>
  </si>
  <si>
    <r>
      <rPr>
        <vertAlign val="superscript"/>
        <sz val="12"/>
        <color theme="1"/>
        <rFont val="Times New Roman"/>
        <family val="1"/>
        <charset val="186"/>
      </rPr>
      <t>2</t>
    </r>
    <r>
      <rPr>
        <sz val="12"/>
        <color theme="1"/>
        <rFont val="Times New Roman"/>
        <family val="1"/>
        <charset val="186"/>
      </rPr>
      <t>- bus teikiamas vienas PĮP;</t>
    </r>
  </si>
  <si>
    <r>
      <rPr>
        <vertAlign val="superscript"/>
        <sz val="12"/>
        <color theme="1"/>
        <rFont val="Times New Roman"/>
        <family val="1"/>
        <charset val="186"/>
      </rPr>
      <t>3</t>
    </r>
    <r>
      <rPr>
        <sz val="12"/>
        <color theme="1"/>
        <rFont val="Times New Roman"/>
        <family val="1"/>
        <charset val="186"/>
      </rPr>
      <t>- bus teikiamas vienas PĮP;</t>
    </r>
  </si>
  <si>
    <r>
      <rPr>
        <vertAlign val="superscript"/>
        <sz val="12"/>
        <color theme="1"/>
        <rFont val="Times New Roman"/>
        <family val="1"/>
        <charset val="186"/>
      </rPr>
      <t>4</t>
    </r>
    <r>
      <rPr>
        <sz val="12"/>
        <color theme="1"/>
        <rFont val="Times New Roman"/>
        <family val="1"/>
        <charset val="186"/>
      </rPr>
      <t>- bus teikiamas vienas PĮP;</t>
    </r>
  </si>
  <si>
    <r>
      <rPr>
        <vertAlign val="superscript"/>
        <sz val="12"/>
        <color theme="1"/>
        <rFont val="Times New Roman"/>
        <family val="1"/>
        <charset val="186"/>
      </rPr>
      <t>6</t>
    </r>
    <r>
      <rPr>
        <sz val="12"/>
        <color theme="1"/>
        <rFont val="Times New Roman"/>
        <family val="1"/>
        <charset val="186"/>
      </rPr>
      <t>- bus teikiamas vienas PĮP;</t>
    </r>
  </si>
  <si>
    <r>
      <rPr>
        <vertAlign val="superscript"/>
        <sz val="12"/>
        <color theme="1"/>
        <rFont val="Times New Roman"/>
        <family val="1"/>
        <charset val="186"/>
      </rPr>
      <t>7</t>
    </r>
    <r>
      <rPr>
        <sz val="12"/>
        <color theme="1"/>
        <rFont val="Times New Roman"/>
        <family val="1"/>
        <charset val="186"/>
      </rPr>
      <t>- bus teikiamas vienas PĮP.</t>
    </r>
  </si>
  <si>
    <t>1. Panevėžio regiono savivaldybių administracijos; 
2. asmens sveikatos priežiūros įstaigos, kurių steigėjai ar dalininkai yra savivaldybės.</t>
  </si>
  <si>
    <t>11.</t>
  </si>
  <si>
    <t>LT025-06-01-10</t>
  </si>
  <si>
    <t>LT025-02-01-11</t>
  </si>
  <si>
    <t>XI SKIRSNIS</t>
  </si>
  <si>
    <t>PAŽANGOS PRIEMONĖ NR. LT025-02-01-11 „EKONOMINIO AUGIMO, PASITELKIANT TURIMUS IŠTEKLIUS, SKATINIMAS PANEVĖŽIO REGIONO FUNKCINĖJE ZONOJE“</t>
  </si>
  <si>
    <t xml:space="preserve">1. Pramoninei ir (ar) komercinei veiklai tinkamų teritorijų modernizavimas ir plėtra, pasiūlos SVV paslaugoms padidinimas  </t>
  </si>
  <si>
    <t>2. Gamtos ir kultūros objektų prieinamumo padidinimas</t>
  </si>
  <si>
    <t>3. Judumo, viešojo transporto paslaugų plėtra FZ gyventojams</t>
  </si>
  <si>
    <t>4. FZ savivaldybių bendrų viešųjų paslaugų efektyvumo ir veiksmingumo didinimas</t>
  </si>
  <si>
    <r>
      <rPr>
        <b/>
        <sz val="12"/>
        <color theme="1"/>
        <rFont val="Times New Roman"/>
        <family val="1"/>
        <charset val="186"/>
      </rPr>
      <t>P.B.2.0076</t>
    </r>
    <r>
      <rPr>
        <sz val="12"/>
        <color theme="1"/>
        <rFont val="Times New Roman"/>
        <family val="1"/>
        <charset val="186"/>
      </rPr>
      <t xml:space="preserve">
Integruoti teritorinio vystymo projektai, projektai</t>
    </r>
  </si>
  <si>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</si>
  <si>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t>2029 m.
III ketv.</t>
  </si>
  <si>
    <t>2026 m.
III ketv.</t>
  </si>
  <si>
    <t>2029 m.
II ketv.</t>
  </si>
  <si>
    <r>
      <rPr>
        <b/>
        <sz val="12"/>
        <color theme="1"/>
        <rFont val="Times New Roman"/>
        <family val="1"/>
        <charset val="186"/>
      </rPr>
      <t>R.S.2.3040</t>
    </r>
    <r>
      <rPr>
        <sz val="12"/>
        <color theme="1"/>
        <rFont val="Times New Roman"/>
        <family val="1"/>
        <charset val="186"/>
      </rPr>
      <t xml:space="preserve">
Sukurtos arba atkurtos teritorijos, naudojamos ekonominei, rekreacinei ar turizmo paskirčiai, hektarai</t>
    </r>
  </si>
  <si>
    <t>R.S.2.3040</t>
  </si>
  <si>
    <t>2028 m.
III ketv.</t>
  </si>
  <si>
    <r>
      <rPr>
        <b/>
        <sz val="12"/>
        <color theme="1"/>
        <rFont val="Times New Roman"/>
        <family val="1"/>
        <charset val="186"/>
      </rPr>
      <t>P.S.2.1039</t>
    </r>
    <r>
      <rPr>
        <sz val="12"/>
        <color theme="1"/>
        <rFont val="Times New Roman"/>
        <family val="1"/>
        <charset val="186"/>
      </rPr>
      <t xml:space="preserve">
Sukurtos arba atkurtos atviros erdvės, kvadratiniai metrai</t>
    </r>
  </si>
  <si>
    <t>2025 m.
II ketv.</t>
  </si>
  <si>
    <t>2026 m.
I ketv.</t>
  </si>
  <si>
    <t>2028 m.
IV ketv.</t>
  </si>
  <si>
    <t>Rokiškio rajono savivaldybės Švietimo centras</t>
  </si>
  <si>
    <t>2028 m.
II ketv.</t>
  </si>
  <si>
    <t>2026 m.
II ketv.</t>
  </si>
  <si>
    <t>Rokiškio krašto muziejus</t>
  </si>
  <si>
    <t>2026 m. 
I ketv.</t>
  </si>
  <si>
    <r>
      <rPr>
        <b/>
        <sz val="12"/>
        <color theme="1"/>
        <rFont val="Times New Roman"/>
        <family val="1"/>
        <charset val="186"/>
      </rPr>
      <t>R.S.2.3025</t>
    </r>
    <r>
      <rPr>
        <sz val="12"/>
        <color theme="1"/>
        <rFont val="Times New Roman"/>
        <family val="1"/>
        <charset val="186"/>
      </rPr>
      <t xml:space="preserve">
Dviračiams skirtos infrastruktūros metinis naudotojų skaičius, naudotojai per metus</t>
    </r>
  </si>
  <si>
    <r>
      <rPr>
        <b/>
        <sz val="12"/>
        <color theme="1"/>
        <rFont val="Times New Roman"/>
        <family val="1"/>
        <charset val="186"/>
      </rPr>
      <t>P.B.2.0058</t>
    </r>
    <r>
      <rPr>
        <sz val="12"/>
        <color theme="1"/>
        <rFont val="Times New Roman"/>
        <family val="1"/>
        <charset val="186"/>
      </rPr>
      <t xml:space="preserve">
Dviračiams skirta infrastruktūra, kuriai suteikta parama, kilometrai</t>
    </r>
  </si>
  <si>
    <t>Dviračiams skirtos infrastruktūros metinis naudotojų skaičius, naudotojai per metus</t>
  </si>
  <si>
    <t>R.S.2.3025</t>
  </si>
  <si>
    <t>VšĮ Panevėžio keleivinis transportas</t>
  </si>
  <si>
    <t>VšĮ Panevėžio plėtros agentūra</t>
  </si>
  <si>
    <t>2026 m. III ketv.</t>
  </si>
  <si>
    <t>Ekonominio augimo, pasitelkiant turimus išteklius, skatinimas Panevėžio regiono funkcinėje zonoje</t>
  </si>
  <si>
    <t>Pagerinti regiono investicinę aplinką.</t>
  </si>
  <si>
    <t>Padidinti viešojo transporto sistemos integralumą.</t>
  </si>
  <si>
    <t xml:space="preserve">R.S.2.3040 Sukurtos arba atkurtos teritorijos, naudojamos ekonominei, rekreacinei ar turizmo paskirčiai | hektarai
</t>
  </si>
  <si>
    <t>R.S.2.3040 Sukurtos arba atkurtos teritorijos, naudojamos ekonominei, rekreacinei ar turizmo paskirčiai | hektarai</t>
  </si>
  <si>
    <t xml:space="preserve">R.N.2.5720 Sukurtos arba atkurtos teritorijos, naudojamos ekonominei, rekreacinei ar turizmo paskirčiai | hektarai
</t>
  </si>
  <si>
    <t>R.S.2.3039 Metinis konsoliduotų viešųjų paslaugų vartotojų skaičius, vartotojai per metus</t>
  </si>
  <si>
    <t>R.S.2.3025 Dviračiams skirtos infrastruktūros metinis naudotojų skaičius | naudotojai per metus</t>
  </si>
  <si>
    <t xml:space="preserve">R.S.2.3039 Metinis konsoliduotų viešųjų paslaugų vartotojų skaičius | vartotojai per metus </t>
  </si>
  <si>
    <t>R.S.2.3039 Metinis konsoliduotų viešųjų paslaugų vartotojų skaičius | vartotojai per metus</t>
  </si>
  <si>
    <t>* - projektu įgyvendinamas 2024-2029 m. Panevėžio regiono funkcinės zonos strategijos veiksmas.</t>
  </si>
  <si>
    <t>1.1. Investicijoms tinkamų teritorijų išvystymo trūkumų šalinimas ir teritorijų, pritaikytų investicijoms  plėtra Pasvalio r. sav.*</t>
  </si>
  <si>
    <t>1.2. Investicijoms tinkamų teritorijų išvystymo trūkumų šalinimas ir teritorijų, pritaikytų investicijoms plėtra Rokiškio mieste (I etapas)*</t>
  </si>
  <si>
    <t>1.3. Investicijoms tinkamų teritorijų išvystymo trūkumų šalinimas ir teritorijų, pritaikytų investicijoms plėtra Rokiškio mieste  (II etapas)*</t>
  </si>
  <si>
    <t>1.4. Viešosios infrastruktūros pritaikymas ir įrangos įsigijimas naujoms arba trūkstamoms kompetencijoms ir įgūdžiams formuoti Rokiškio rajono savivaldybėje*</t>
  </si>
  <si>
    <t>1.5. Bendradarbystės erdvės įkūrimas Velžyje, Panevėžio rajone*</t>
  </si>
  <si>
    <t>1.6. Investicijoms tinkamų teritorijų išvystymo trūkumų šalinimas ir teritorijų, pritaikytų investicijoms, plėtra Biržų m.*</t>
  </si>
  <si>
    <t>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</si>
  <si>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</si>
  <si>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</si>
  <si>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</si>
  <si>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2.5. Kupiškio rajono savivaldybės  kultūros paveldo ir gamtos  objektų pritaikymas lankymui (II etapas)*</t>
  </si>
  <si>
    <t>2.7. Pasvalio r. sav. dvarų pritaikymas lankymui*</t>
  </si>
  <si>
    <t>2.8. Pasvalio r.  sav. sakralinio paveldo (ir gamtos objektų) pritaikymas lankymui*</t>
  </si>
  <si>
    <t>2.9. Pasvalio r.  sav. gamtos objektų pritaikymas lankymui*</t>
  </si>
  <si>
    <t>2.10. Pasvalio r. sav. kultūros paveldo (ir gamtos objektų) pritaikymas lankymui*</t>
  </si>
  <si>
    <t>2.11. Rokiškio rajono savivaldybės piliakalnių pritaikymas lankymui*</t>
  </si>
  <si>
    <t>2.12. Rokiškio rajono  savivaldybės dvarų pritaikymas lankymui*</t>
  </si>
  <si>
    <t>2.13. Rokiškio rajono savivaldybės sakralinio paveldo objektų pritaikymas lankymui (I etapas)*</t>
  </si>
  <si>
    <t>2.14. Rokiškio rajono savivaldybės sakralinio paveldo objektų pritaikymas lankymui (II etapas)*</t>
  </si>
  <si>
    <t>2.15. Rokiškio rajono  savivaldybės gamtos ir kultūros objektų pritaikymas lankymui*</t>
  </si>
  <si>
    <t>2.16. Rokiškio rajono  savivaldybės gamtos objektų pritaikymas lankymui*</t>
  </si>
  <si>
    <t>2.17. Panevėžio r. sav.  gamtos ir kultūros paveldo objektų pritaikymas lankymui (I etapas)*</t>
  </si>
  <si>
    <t>2.19. Panevėžio r. sav.  gamtos ir kultūros objektų pritaikymas lankymui (III etapas)*</t>
  </si>
  <si>
    <t>3.1. Judumo paslaugos plėtra Kupiškio rajono savivaldybėje*</t>
  </si>
  <si>
    <t>3.2. Darniai FZ  viešojo transporto informacinei sistemai pritaikytos viešojo transporto infrastruktūros kūrimas Pasvalio r. sav.*</t>
  </si>
  <si>
    <t>3.3. Judumo paslaugų  plėtra Pasvalio r. sav.*</t>
  </si>
  <si>
    <t>3.4. Darnios FZ viešojo transporto informacinės sistemos kūrimas Pasvalio r. sav.*</t>
  </si>
  <si>
    <t>3.5. Judumo paslaugos plėtra FZ*</t>
  </si>
  <si>
    <t>3.6. Darnios Panevėžio regiono funkcinės zonos viešojo transporto informacinės sistemos bei infrastruktūros kūrimas Panevėžio rajono savivaldybėje*</t>
  </si>
  <si>
    <t>4.1. Skatinimo priemonių investuoti  Panevėžio regiono funkcinėje zonoje parengimas ir įgyvendinimas*</t>
  </si>
  <si>
    <t>1.2. Komunalinių atliekų rūšiuojamojo atliekų surinkimo pajegumo pletra ir atliekų prevencijos bei tinkamo tvarkymo namų ūkiuose skatinimas Panevėžio regione*</t>
  </si>
  <si>
    <t>Biržų krašto muziejus „Sėla“</t>
  </si>
  <si>
    <t>4.2. Panevėžio regiono funkcinės zonos turistinį identitetą reprezentuojančių paslaugų paketų (maršrutų) sukūrimas ir viešinimas bei tam reikalingos infrastruktūros pagerinimas*</t>
  </si>
  <si>
    <t>1.7. Inovatyvių socialinės, kūrybinės ekonomikos ir bendro infrastruktūros naudojimo iniciatyvų plėtra Biržų rajono savivaldybėje*</t>
  </si>
  <si>
    <t>Biržų turizmo ir verslo centras</t>
  </si>
  <si>
    <t>2.20. Biržų rajono  savivaldybės dvarų ir sakralinio paveldo objektų pritaikymas lankymui*</t>
  </si>
  <si>
    <t>2.21. Biržų rajono savivaldybės gamtos ir kultūros paveldo objektų pritaikymas lankymui (I etapas)*</t>
  </si>
  <si>
    <t>2.22. Biržų rajono savivaldybės gamtos objektų pritaikymas lankymui (II etapas)*</t>
  </si>
  <si>
    <t>3.7. Judumo paslaugų  plėtra Biržų rajono savivaldybėje *</t>
  </si>
  <si>
    <t>Panevėžio rajono savivaldybės administracija, Kupiškio rajono savivaldybės administracija, Pasvalio rajono savivaldybės administracija, Biržų rajono savivaldybės administracija, Rokiškio rajono savivaldybės administracija</t>
  </si>
  <si>
    <t xml:space="preserve">1. Panevėžio regiono savivaldybių administracijos; 
2. Asmens sveikatos priežiūros įstaiga, teikianti regioninės pažangos priemonės Nr. 11-002-02-11-02 (RE) finansavimo gairėse nurodytas paslaugas savivaldybėje.
</t>
  </si>
  <si>
    <t xml:space="preserve">1. Panevėžio regiono savivaldybių administracijos; 
2. Asmens sveikatos priežiūros įstaiga, teikianti regioninės pažangos priemonės Nr. 11-002-02-11-02 (RE) finansavimo gairėse nurodytas paslaugas savivaldybėje. </t>
  </si>
  <si>
    <t>1.1.1.1.1 Valstybės biudžeto lėšos</t>
  </si>
  <si>
    <t>Biržų turizmo ir verslo informacijos centras, Kupiškio rajono savivaldybės administracija, Panevėžio rajono savivaldybės administracija, Pasvalio rajono savivaldybės administracija, Rokiškio rajono savivaldybės administracija, VšĮ Panevėžio plėtros agentūra</t>
  </si>
  <si>
    <t>1. Rūšiuojamojo atliekų surinkimo skatinimas</t>
  </si>
  <si>
    <t>2. Žaliosios infrastruktūros urbanizuotoje aplinkoje plėtojimas</t>
  </si>
  <si>
    <t>3. Praeityje užterštų ir pažeistų teritorijų sutvarkymas</t>
  </si>
  <si>
    <t>** - Kelių priežiūros ir plėtros programos lėšos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</si>
  <si>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</si>
  <si>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</si>
  <si>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</si>
  <si>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Asmenų, kurie po dalyvavimo veiklose  pagerino sveikatos raštingumo kompetenciją, dalis | procentai</t>
  </si>
  <si>
    <t>Asmenų, kurie po dalyvavimo veiklose pagerino sveikatos raštingumo kompetenciją, dalis (procentai)</t>
  </si>
  <si>
    <r>
      <rPr>
        <b/>
        <sz val="12"/>
        <color theme="1"/>
        <rFont val="Times New Roman"/>
        <family val="1"/>
        <charset val="186"/>
      </rPr>
      <t>R.S.2.3523</t>
    </r>
    <r>
      <rPr>
        <sz val="12"/>
        <color theme="1"/>
        <rFont val="Times New Roman"/>
        <family val="1"/>
        <charset val="186"/>
      </rPr>
      <t xml:space="preserve"> Asmenų, kurie po dalyvavimo veiklose pagerino sveikatos raštingumo kompetenciją, dalis (procentai)</t>
    </r>
  </si>
  <si>
    <t xml:space="preserve">P.S.2.1031   Paslaugų socialiai pažeidžiamiems, socialinę riziką (atskirtį) patiriantiems asmenims vietų skaičius naujoje ar modernizuotoje infrastruktūroje, skaičius   </t>
  </si>
  <si>
    <r>
      <t>1.1. Kokybiškų ir inovatyvių ambulatorinių ilgalaikės sveikatos priežiūros paslaugų prieinamumo didinimas Biržų rajono savivaldybėje</t>
    </r>
    <r>
      <rPr>
        <vertAlign val="superscript"/>
        <sz val="12"/>
        <color theme="1"/>
        <rFont val="Times New Roman"/>
        <family val="1"/>
        <charset val="186"/>
      </rPr>
      <t>1</t>
    </r>
  </si>
  <si>
    <r>
      <t>1.2. Kokybiškų ir inovatyvių stacionarių ilgalaikės sveikatos priežiūros paslaugų prieinamumo didinimas Biržų rajono savivaldybėje</t>
    </r>
    <r>
      <rPr>
        <vertAlign val="superscript"/>
        <sz val="12"/>
        <color theme="1"/>
        <rFont val="Times New Roman"/>
        <family val="1"/>
        <charset val="186"/>
      </rPr>
      <t>2</t>
    </r>
  </si>
  <si>
    <r>
      <t>2.1. Kokybiškų ir inovatyvių ambulatorinių ilgalaikės sveikatos priežiūros paslaugų prieinamumo didinimas Biržų rajono savivaldybėje</t>
    </r>
    <r>
      <rPr>
        <vertAlign val="superscript"/>
        <sz val="12"/>
        <color theme="1"/>
        <rFont val="Times New Roman"/>
        <family val="1"/>
        <charset val="186"/>
      </rPr>
      <t>1</t>
    </r>
  </si>
  <si>
    <r>
      <t>2.2. Kokybiškų ir inovatyvių stacionarių ilgalaikės sveikatos priežiūros paslaugų prieinamumo didinimas Biržų rajono savivaldybėje</t>
    </r>
    <r>
      <rPr>
        <vertAlign val="superscript"/>
        <sz val="12"/>
        <color theme="1"/>
        <rFont val="Times New Roman"/>
        <family val="1"/>
        <charset val="186"/>
      </rPr>
      <t>2</t>
    </r>
  </si>
  <si>
    <t>1.1. Apgyvendinimo paslaugų infrastruktūros asmenims su intelekto ir/ar psichikos negalia plėtra Biržų r. savivaldybėje</t>
  </si>
  <si>
    <t xml:space="preserve">2025 m. 
III ketv.
</t>
  </si>
  <si>
    <t xml:space="preserve">2025 m.
I ketv.
</t>
  </si>
  <si>
    <t xml:space="preserve">2027 m.
I ketv.
</t>
  </si>
  <si>
    <t>1.1. Dviračių tako nuo Vakarinės g. link Berčiūnų gyvenvietės modernizavimas integruojant į bendrą bevariklio transporto tinklą*</t>
  </si>
  <si>
    <t>Panevėžio Juozo Balčikonio gimnazija, Panevėžio Juozo Miltinio gimnazija, Panevėžio Rožyno progimnazija, Panevėžio "Saulėtekio" progimnazija</t>
  </si>
  <si>
    <t>Mokinių, kurie naudojasi sukurta visos dienos mokyklos infrastruktūra, skaičius | asmenys per metus</t>
  </si>
  <si>
    <t>1.13. Visos dienos mokyklos erdvių sukūrimas Panevėžio miesto ikimokyklinio ugdymo mokyklose (II etapas)*</t>
  </si>
  <si>
    <t>1.7. Visos dienos mokyklos erdvių sukūrimas Panevėžio miesto ikimokyklinio ugdymo mokyklose*</t>
  </si>
  <si>
    <t>Iš jų kitos lėšos, ne mažiau kaip*</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</si>
  <si>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</si>
  <si>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12-003-03-01-23 (Re) „Padidinti ugdymo prieinamumą atskirtį patiriantiems vaikams“, patvirtinta Švietimo, mokslo ir sporto ministro 2022 m. rugsėjo 30 d. įsakymu Nr. V-1542 ir Nr. 12-003-03-02-17 (Re) „Plėtoti įvairialypį švietimą vykdant visos dienos mokyklų veiklą“, patvirtinta ministro 2022 m. spalio 13 d. įsakymu Nr. V-1637, finansavimo gairėse nustatytus reikalavimus dėl didžiausios galimos projekto išlaidų finansuojamosios dalies.</t>
  </si>
  <si>
    <t>* – projektu įgyvendinamas 2023-2029 m. Panevėžio miesto tvarios plėtros strategijos veiksmas.</t>
  </si>
  <si>
    <t>** – pareiškėjas (projekto vykdytojas) gali prisidėti prie projekto finansavimo mažesne kitų lėšų suma, nei numatyta lentelės 12 stulpelyje, jeigu ir esant mažesnei kitų lėšų sumai projektas atitinka Regioninės pažangos priemonių Nr. 10-001-05-03-07 (RE) „Gerinti eismo saugą vietinės reikšmės keliuose ir gatvėse“, patvirtinta Susisiekimo ministro 2023 m. sausio 30 d. įsakymu Nr. 3-37 ir Nr. 10-001-06-01-03 (RE) „Skatinti darnų judumą miestuose“, patvirtinta ministro 2024 m. vasario 15 d. įsakymu Nr. 3-63,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</si>
  <si>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patvirtintos Aplinkos ministro 2023 m. liepos 21 d. įsakymu Nr. D1-243,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</si>
  <si>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patvirtintos Socialinės apsaugos ir darbo ministro 2023 m. birželio 30 d. įsakymu Nr. A1-439,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</si>
  <si>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patvirtintos Sveikatos apsaugos ministro  2023 m. gegužės 30 d. įsakymu Nr. V-627,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</si>
  <si>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</si>
  <si>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11-002-02-11-02 (RE) „Užtikrinti ilgalaikės priežiūros paslaugų plėtrą“, patvirtintos Sveikatos apsaugos ministro 2023 m. lapkričio 6 d. įsakymu Nr. V-1145,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</si>
  <si>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02-001-06-08-02 (RE) „Plėtoti žaliąją infrastruktūrą urbanizuotoje aplinkoje“, patvirtinta Aplinkos ministro 2023 m. lapkričio 3 d. įsakymu Nr. D1-361, Nr. 02-001-06-10-01(RE) „Skatinti rūšiuojamąjį atliekų surinkimą“, patvirtinta ministro 2023 m. rugsėjo 22 d. įsakymu Nr.D1-323 ir Nr. 02-001-06-08-03 (RE) „Sutvarkyti praeityje užterštas ir pažeistas teritorijas“, patvirtinta ministro 2023 m. kovo 13 d. įsakymu Nr. D1-74, finansavimo gairėse nustatytus reikalavimus dėl didžiausios galimos projekto išlaidų finansuojamosios dalies.</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</si>
  <si>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</si>
  <si>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</si>
  <si>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1.4. Nestacionarių socialinių paslaugų infrastruktūros, skirtos atviriems jaunimo centrams, plėtra ir modernizavimas Panevėžio rajone</t>
  </si>
  <si>
    <t>1.6. Ilgalaikės priežiūros paslaugų plėtros užtikrinimas Panevėžio rajone</t>
  </si>
  <si>
    <t>Biržų "Saulės" gimnazija, Biržų Kaštonų pagrindinė mokykla</t>
  </si>
  <si>
    <t>Viešieji juridiniai asmenys, teikiantys socialines paslaugas</t>
  </si>
  <si>
    <r>
      <rPr>
        <sz val="12"/>
        <color theme="1"/>
        <rFont val="Times New Roman"/>
        <family val="1"/>
        <charset val="186"/>
      </rPr>
      <t>2025 m. III ketv.</t>
    </r>
    <r>
      <rPr>
        <strike/>
        <sz val="12"/>
        <color theme="1"/>
        <rFont val="Times New Roman"/>
        <family val="1"/>
        <charset val="186"/>
      </rPr>
      <t xml:space="preserve">
</t>
    </r>
  </si>
  <si>
    <r>
      <t xml:space="preserve">2027 m. IV </t>
    </r>
    <r>
      <rPr>
        <strike/>
        <sz val="12"/>
        <color theme="1"/>
        <rFont val="Times New Roman"/>
        <family val="1"/>
        <charset val="186"/>
      </rPr>
      <t xml:space="preserve"> </t>
    </r>
    <r>
      <rPr>
        <sz val="12"/>
        <color theme="1"/>
        <rFont val="Times New Roman"/>
        <family val="1"/>
        <charset val="186"/>
      </rPr>
      <t>ketv.</t>
    </r>
  </si>
  <si>
    <t>2.6. Pasvalio r.  sav. piliakalnių ir karstinių įgriuvų pritaikymas lankymui*
****</t>
  </si>
  <si>
    <t>* – projektu įgyvendinamas 2024-2029 m. Panevėžio regiono funkcinės zonos strategijos veiksmas.</t>
  </si>
  <si>
    <t>** – Kelių priežiūros ir plėtros programos lėšos</t>
  </si>
  <si>
    <t>1.9. Socialinių paslaugų infrastruktūros senyvo amžiaus asmenims plėtra Kupiškio rajono savivaldybėje</t>
  </si>
  <si>
    <t>Išbraukta RPT 2025-06-06 posėdyje sprendimu Nr. TS-11</t>
  </si>
  <si>
    <t>**** –  poveiklės "2.6. Pasvalio r. sav. piliakalnių ir karstinių įgriuvų pritaikymas lankymui" ir "2.9. Pasvalio r. sav. gamtos objektų pritaikymas lankymui" įgyvendinamos viename projekte, todėl siekiama vienos bendros rodiklio "P.B.2.0076 Integruoti teritorinio vystymo projektai" reikšmės.</t>
  </si>
  <si>
    <t>2026 
I ketv.</t>
  </si>
  <si>
    <t>2028 
IV ketv.</t>
  </si>
  <si>
    <t>2026 m. 
II ketv.</t>
  </si>
  <si>
    <t>Kupiškio mokykla "Varpelis"</t>
  </si>
  <si>
    <t xml:space="preserve">Rokiškio lopšelis - darželis "Pumpurėlis", Rokiškio lopšelis - darželis "Nykštukas", Rokiškio lopšelis – darželis "Varpelis“, Rokiškio mokykla -darželis "Ąžuoliukas“, Rokiškio rajono Juodupės lopšelis -darželis, Rokiškio r. Pandėlio universalus daugiafunkcis centras,
Rokiškio rajono Obelių gimnazija, Kamajų Antano Strazdo gimnazija, Rokiškio Senamiesčio progimnazija (nuo 2024-09-01 bus pervadinta  Rokiškio Juozo Tumo -Vaižganto progimnazija), Rokiškio Juozo
 Tūbelio progimnazija </t>
  </si>
  <si>
    <t>Rokiškio Juozo Tumo Vaižganto gimnazija (nuo 2024-09-01 gimnazija bus pervadinta Rokiškio "Romuvos“ gimnazija);
Rokiškio Juozo Tūbelio progimnazija</t>
  </si>
  <si>
    <t>Pasvalio Petro Vileišio gimnazija,
Pasvalio Lėvens pagrindinė mokykla, 
Pasvalio Svalios progimnazija,  
Pasvalio r. Joniškėlio Gabrielės Petkevičaitės-Bitės gimnazija,
Pasvalio lopšelis-darželis "Liepaitė“, 
Pasvalio lopšelis-darželis "Eglutė“, 
Pasvalio lopšelis-darželis "Žilvitis“.</t>
  </si>
  <si>
    <t>Panevėžio lopšelis-darželis "Vyturėlis“, Panevėžio lopšelis-darželis "Pasaka“, Panevėžio lopšelis-darželis "Voveraitė“</t>
  </si>
  <si>
    <t>P.B.2.0067 Naujos arba modernizuotos švietimo infrastruktūros mokymo klasių talpumas, asmenys</t>
  </si>
  <si>
    <t>R.B.2.2071 Naujos arba modernizuotos švietimo infrastruktūros naudotojų skaičius per metus, naudotojai per metus</t>
  </si>
  <si>
    <t>R.S.2.3027 Mokinių, kurie naudojasi sukurta visos dienos mokyklos infrastruktūra, skaičius, asmenys per metus</t>
  </si>
  <si>
    <t>PAŽANGOS PRIEMONĖ NR. LT025-07-02-07  "SOCIALINIŲ PASLAUGŲ INFRASTRUKTŪROS PLĖTRA"</t>
  </si>
  <si>
    <t xml:space="preserve">PAŽANGOS PRIEMONĖ NR. LT025-07-02-06 „SOCIALINIO BŪSTO FONDO PLĖTRA“ </t>
  </si>
  <si>
    <t xml:space="preserve">2028 m.
 II ketv.
</t>
  </si>
  <si>
    <t>PAŽANGOS PRIEMONĖ NR. LT025-01-02-08 "PANEVĖŽIO MIESTO TVARI PLĖTRA"</t>
  </si>
  <si>
    <t>1.14. Visos dienos mokyklos erdvių įkūrimas Kupiškio mokykloje „Varpelis“</t>
  </si>
  <si>
    <t>Panevėžio rajono savivaldybės administracija, Pasvalio rajono savivaldybės administracija, Biržų rajono savivaldybės administracija,Kupiškio rajono savivaldybės administracija</t>
  </si>
  <si>
    <t>1.7. Dviračių arba pėsčiųjų ir / ar dviračių tako Paliūniškio g. modernizavimas integruojant į bendrą bevariklio transporto tinklą*</t>
  </si>
  <si>
    <t>Viešieji juridiniai asmenys, savivaldybių biudžetinės įstaigos, viešosios įstaigos ar savivaldybių įmonės, kurių savininkas ar dalininkas yra savivaldybė (-ės) ir kurioms savivaldybė   (-ės) pavedė vykdyti viešąsias paslaugas.</t>
  </si>
  <si>
    <t xml:space="preserve"> Stasio
Eidrigevičiaus menų
centras</t>
  </si>
  <si>
    <t>Panevėžio rajono socialinių paslaugų centras</t>
  </si>
  <si>
    <t>Viešieji juridiniai asmenys, teikiantys socialines paslaugas, kitos savivaldybių biudžetinės įstaigos ir (arba) savivaldybių administracijos. Įgyvendinat veiklas pagal  veiklą  „Nestacionarių socialinių paslaugų infrastruktūros modernizavimas ir plėtra, siekiant didinti gyventojų socialinę gerovę“, prioritetas turi būti teikiamas nevyriausybinių organizacijų  paslaugų infrastruktūrai</t>
  </si>
  <si>
    <t xml:space="preserve"> 2026 m. IV ketv.</t>
  </si>
  <si>
    <t>Kupiškio socialinių paslaugų centras</t>
  </si>
  <si>
    <t>VšĮ "Vilties sodas"</t>
  </si>
  <si>
    <r>
      <rPr>
        <b/>
        <sz val="12"/>
        <color theme="1"/>
        <rFont val="Times New Roman"/>
        <family val="1"/>
        <charset val="186"/>
      </rPr>
      <t>P.B.2.0518 (EECO18)</t>
    </r>
    <r>
      <rPr>
        <sz val="12"/>
        <color theme="1"/>
        <rFont val="Times New Roman"/>
        <family val="1"/>
        <charset val="186"/>
      </rPr>
      <t xml:space="preserve"> Paramą gavusių nacionalinio, regionų ar vietos lygmens viešojo administravimo ar viešąsias paslaugas teikiančių įstaigų skaičius, subjektų skaičius</t>
    </r>
  </si>
  <si>
    <t>Išbraukta RPT 2025-09-29 posėdyje sprendimu Nr. TS-14</t>
  </si>
  <si>
    <t>2.18. Panevėžio r. sav.  gamtos ir kultūros paveldo objektų pritaikymas lankymui (II etapas)*</t>
  </si>
  <si>
    <r>
      <rPr>
        <b/>
        <sz val="12"/>
        <rFont val="Times New Roman"/>
        <family val="1"/>
        <charset val="186"/>
      </rPr>
      <t>P.B.2.0076</t>
    </r>
    <r>
      <rPr>
        <sz val="12"/>
        <rFont val="Times New Roman"/>
        <family val="1"/>
        <charset val="186"/>
      </rPr>
      <t xml:space="preserve">
Integruoti teritorinio vystymo projektai, projektai</t>
    </r>
  </si>
  <si>
    <r>
      <rPr>
        <b/>
        <sz val="12"/>
        <rFont val="Times New Roman"/>
        <family val="1"/>
        <charset val="186"/>
      </rPr>
      <t>P.S.2.1039</t>
    </r>
    <r>
      <rPr>
        <sz val="12"/>
        <rFont val="Times New Roman"/>
        <family val="1"/>
        <charset val="186"/>
      </rPr>
      <t xml:space="preserve">
Sukurtos arba atkurtos atviros erdvės, kvadratiniai metrai</t>
    </r>
  </si>
  <si>
    <r>
      <rPr>
        <b/>
        <sz val="12"/>
        <rFont val="Times New Roman"/>
        <family val="1"/>
        <charset val="186"/>
      </rPr>
      <t>R.S.2.3040</t>
    </r>
    <r>
      <rPr>
        <sz val="12"/>
        <rFont val="Times New Roman"/>
        <family val="1"/>
        <charset val="186"/>
      </rPr>
      <t xml:space="preserve">
Sukurtos arba atkurtos teritorijos, naudojamos ekonominei, rekreacinei ar turizmo paskirčiai, hektarai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</si>
  <si>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</si>
  <si>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r>
      <rPr>
        <b/>
        <sz val="12"/>
        <rFont val="Times New Roman"/>
        <family val="1"/>
        <charset val="186"/>
      </rPr>
      <t>P.B.2.0058</t>
    </r>
    <r>
      <rPr>
        <sz val="12"/>
        <rFont val="Times New Roman"/>
        <family val="1"/>
        <charset val="186"/>
      </rPr>
      <t xml:space="preserve">
Dviračiams skirta infrastruktūra, kuriai suteikta parama, kilometrai</t>
    </r>
  </si>
  <si>
    <r>
      <t xml:space="preserve">P.B.2.0058 </t>
    </r>
    <r>
      <rPr>
        <sz val="12"/>
        <rFont val="Times New Roman"/>
        <family val="1"/>
        <charset val="186"/>
      </rPr>
      <t>Dviračiams skirta infrastruktūra, kuriai suteikta parama, kilometrai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</si>
  <si>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</si>
  <si>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t>Išbraukta RPT 2025-11- posėdyje sprendimu Nr. TS-</t>
  </si>
  <si>
    <t>Biudžetinės ir viešosios įstaigos, savivaldybės įmonės, akcinės bendrovės ir kiti subjektai</t>
  </si>
  <si>
    <t>2026 m.
I   ketv.</t>
  </si>
  <si>
    <t xml:space="preserve">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
</t>
  </si>
  <si>
    <t>894 998,64**</t>
  </si>
  <si>
    <t>2029 m.
I ketv.</t>
  </si>
  <si>
    <r>
      <t xml:space="preserve">
Projektai įgyvendinami urbanizuotose teritorijose, kurių gyventojų tankis didesnis kaip 150 gyventojų/km2 ir aplinkinėje teritorijoje (iki 5</t>
    </r>
    <r>
      <rPr>
        <b/>
        <sz val="12"/>
        <color theme="1"/>
        <rFont val="Times New Roman"/>
        <family val="1"/>
        <charset val="186"/>
      </rPr>
      <t xml:space="preserve"> </t>
    </r>
    <r>
      <rPr>
        <sz val="12"/>
        <color theme="1"/>
        <rFont val="Times New Roman"/>
        <family val="1"/>
        <charset val="186"/>
      </rPr>
      <t>km).
Rekultivuota žemė naudojama želdynų ir želdinių įrengimui, socialiniams būstams, ūkinei, ekonominei, kultūrinei, sporto ar bendruomeninei veiklai.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</si>
</sst>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0.0"/>
    <numFmt numFmtId="166" formatCode="0.0"/>
    <numFmt numFmtId="167" formatCode="#,##0.00_ ;\-#,##0.00\ "/>
    <numFmt numFmtId="168" formatCode="#,##0.000000000"/>
    <numFmt numFmtId="169" formatCode="#,##0.000000000_ ;\-#,##0.000000000\ "/>
    <numFmt numFmtId="170" formatCode="0.00000000"/>
    <numFmt numFmtId="171" formatCode="0.000000000"/>
    <numFmt numFmtId="172" formatCode="0.00000000000"/>
    <numFmt numFmtId="173" formatCode="0.000"/>
    <numFmt numFmtId="174" formatCode="#,##0.000"/>
    <numFmt numFmtId="175" formatCode="#,##0.0000"/>
    <numFmt numFmtId="176" formatCode="_-* #,##0.00000000\ _€_-;\-* #,##0.00000000\ _€_-;_-* &quot;-&quot;????????\ _€_-;_-@_-"/>
    <numFmt numFmtId="177" formatCode="0.0000000000"/>
    <numFmt numFmtId="178" formatCode="0.0000000"/>
  </numFmts>
  <fonts count="27" x14ac:knownFonts="1">
    <font>
      <sz val="11"/>
      <color theme="1"/>
      <name val="Calibri"/>
      <family val="2"/>
      <scheme val="minor"/>
    </font>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8"/>
      <name val="Calibri"/>
      <family val="2"/>
      <scheme val="minor"/>
    </font>
    <font>
      <sz val="12"/>
      <name val="Times New Roman"/>
      <family val="1"/>
      <charset val="186"/>
    </font>
    <font>
      <sz val="10"/>
      <color theme="1"/>
      <name val="Times New Roman"/>
      <family val="1"/>
      <charset val="186"/>
    </font>
    <font>
      <b/>
      <sz val="12"/>
      <name val="Times New Roman"/>
      <family val="1"/>
      <charset val="186"/>
    </font>
    <font>
      <b/>
      <sz val="12"/>
      <color rgb="FFC00000"/>
      <name val="Times New Roman"/>
      <family val="1"/>
      <charset val="186"/>
    </font>
    <font>
      <sz val="12"/>
      <color rgb="FFC00000"/>
      <name val="Times New Roman"/>
      <family val="1"/>
      <charset val="186"/>
    </font>
    <font>
      <u/>
      <sz val="12"/>
      <color theme="4" tint="-0.249977111117893"/>
      <name val="Times New Roman"/>
      <family val="1"/>
      <charset val="186"/>
    </font>
    <font>
      <sz val="12"/>
      <color theme="4" tint="-0.249977111117893"/>
      <name val="Times New Roman"/>
      <family val="1"/>
      <charset val="186"/>
    </font>
    <font>
      <sz val="11"/>
      <color theme="1"/>
      <name val="Times New Roman"/>
      <family val="1"/>
      <charset val="186"/>
    </font>
    <font>
      <sz val="11"/>
      <name val="Calibri"/>
      <family val="2"/>
      <scheme val="minor"/>
    </font>
    <font>
      <b/>
      <sz val="12"/>
      <color rgb="FFFF0000"/>
      <name val="Times New Roman"/>
      <family val="1"/>
      <charset val="186"/>
    </font>
    <font>
      <vertAlign val="superscript"/>
      <sz val="12"/>
      <color theme="1"/>
      <name val="Times New Roman"/>
      <family val="1"/>
      <charset val="186"/>
    </font>
    <font>
      <sz val="10"/>
      <color rgb="FF000000"/>
      <name val="Times New Roman"/>
      <family val="1"/>
      <charset val="186"/>
    </font>
    <font>
      <sz val="11"/>
      <color rgb="FFFF0000"/>
      <name val="Calibri"/>
      <family val="2"/>
      <scheme val="minor"/>
    </font>
    <font>
      <strike/>
      <sz val="12"/>
      <color theme="1"/>
      <name val="Times New Roman"/>
      <family val="1"/>
      <charset val="186"/>
    </font>
    <font>
      <strike/>
      <sz val="12"/>
      <color rgb="FFFF0000"/>
      <name val="Times New Roman"/>
      <family val="1"/>
      <charset val="186"/>
    </font>
    <font>
      <b/>
      <strike/>
      <sz val="12"/>
      <name val="Times New Roman"/>
      <family val="1"/>
      <charset val="186"/>
    </font>
    <font>
      <b/>
      <strike/>
      <sz val="12"/>
      <color rgb="FFFF0000"/>
      <name val="Times New Roman"/>
      <family val="1"/>
      <charset val="186"/>
    </font>
    <font>
      <strike/>
      <sz val="12"/>
      <name val="Times New Roman"/>
      <family val="1"/>
      <charset val="186"/>
    </font>
    <font>
      <b/>
      <strike/>
      <sz val="12"/>
      <color theme="1"/>
      <name val="Times New Roman"/>
      <family val="1"/>
      <charset val="186"/>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2" fillId="0" borderId="0" applyFont="0" applyFill="0" applyBorder="0" applyAlignment="0" applyProtection="0"/>
    <xf numFmtId="0" fontId="26" fillId="0" borderId="0" applyNumberFormat="0" applyFill="0" applyBorder="0" applyAlignment="0" applyProtection="0"/>
  </cellStyleXfs>
  <cellXfs count="690">
    <xf numFmtId="0" fontId="0" fillId="0" borderId="0" xfId="0"/>
    <xf numFmtId="0" fontId="0" fillId="0" borderId="0" xfId="0" applyAlignment="1">
      <alignment wrapText="1"/>
    </xf>
    <xf numFmtId="0" fontId="3" fillId="0" borderId="0" xfId="0" applyFont="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4" fontId="3" fillId="0" borderId="1" xfId="0" applyNumberFormat="1" applyFont="1" applyBorder="1" applyAlignment="1">
      <alignment horizontal="center" vertical="top"/>
    </xf>
    <xf numFmtId="0" fontId="4" fillId="2" borderId="1" xfId="0" applyFont="1" applyFill="1" applyBorder="1" applyAlignment="1">
      <alignment horizontal="center" vertical="center"/>
    </xf>
    <xf numFmtId="49" fontId="3" fillId="0" borderId="6" xfId="0" applyNumberFormat="1" applyFont="1" applyBorder="1" applyAlignment="1">
      <alignment horizontal="center" vertical="top" wrapText="1"/>
    </xf>
    <xf numFmtId="3" fontId="3" fillId="0" borderId="4" xfId="0" applyNumberFormat="1" applyFont="1" applyBorder="1" applyAlignment="1">
      <alignment horizontal="center" vertical="center" wrapText="1"/>
    </xf>
    <xf numFmtId="3" fontId="3"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Border="1" applyAlignment="1">
      <alignment vertical="top"/>
    </xf>
    <xf numFmtId="4" fontId="3" fillId="0" borderId="0" xfId="0" applyNumberFormat="1" applyFont="1" applyAlignment="1">
      <alignment vertical="top"/>
    </xf>
    <xf numFmtId="4" fontId="3" fillId="0" borderId="0" xfId="0" applyNumberFormat="1" applyFont="1" applyAlignment="1">
      <alignment horizontal="center" vertical="top"/>
    </xf>
    <xf numFmtId="4" fontId="0" fillId="0" borderId="0" xfId="0" applyNumberFormat="1"/>
    <xf numFmtId="2" fontId="8" fillId="0" borderId="0" xfId="0" applyNumberFormat="1" applyFont="1"/>
    <xf numFmtId="0" fontId="3" fillId="0" borderId="1"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6" xfId="0" applyFont="1" applyBorder="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center" vertical="center"/>
    </xf>
    <xf numFmtId="49" fontId="3" fillId="0" borderId="14" xfId="0" applyNumberFormat="1" applyFont="1" applyBorder="1" applyAlignment="1">
      <alignment vertical="top" wrapText="1"/>
    </xf>
    <xf numFmtId="49" fontId="3" fillId="0" borderId="0" xfId="0" applyNumberFormat="1" applyFont="1" applyAlignment="1">
      <alignmen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43" fontId="4" fillId="0" borderId="1" xfId="0" applyNumberFormat="1" applyFont="1" applyBorder="1"/>
    <xf numFmtId="167" fontId="4" fillId="0" borderId="1" xfId="0" applyNumberFormat="1" applyFont="1" applyBorder="1"/>
    <xf numFmtId="0" fontId="3" fillId="0" borderId="0" xfId="0" applyFont="1" applyAlignment="1">
      <alignment horizontal="center" vertical="top"/>
    </xf>
    <xf numFmtId="3" fontId="3" fillId="0" borderId="1" xfId="0" applyNumberFormat="1" applyFont="1" applyBorder="1" applyAlignment="1">
      <alignment horizontal="center" vertical="top" wrapText="1"/>
    </xf>
    <xf numFmtId="49" fontId="3" fillId="0" borderId="4" xfId="0" applyNumberFormat="1" applyFont="1" applyBorder="1" applyAlignment="1">
      <alignment horizontal="center" vertical="top"/>
    </xf>
    <xf numFmtId="167" fontId="4" fillId="0" borderId="1" xfId="0" applyNumberFormat="1" applyFont="1" applyBorder="1" applyAlignment="1">
      <alignment horizontal="center" vertical="top"/>
    </xf>
    <xf numFmtId="0" fontId="3" fillId="0" borderId="6" xfId="0" applyFont="1" applyBorder="1" applyAlignment="1">
      <alignment horizontal="center" vertical="top" wrapText="1"/>
    </xf>
    <xf numFmtId="2" fontId="3" fillId="0" borderId="0" xfId="0" applyNumberFormat="1" applyFont="1" applyAlignment="1">
      <alignment horizontal="center" vertical="top"/>
    </xf>
    <xf numFmtId="167" fontId="4" fillId="0" borderId="1" xfId="0" applyNumberFormat="1" applyFont="1" applyBorder="1" applyAlignment="1">
      <alignment horizontal="center"/>
    </xf>
    <xf numFmtId="4" fontId="3" fillId="0" borderId="4" xfId="0" applyNumberFormat="1" applyFont="1" applyBorder="1" applyAlignment="1">
      <alignment horizontal="center" vertical="center" wrapText="1"/>
    </xf>
    <xf numFmtId="0" fontId="3" fillId="0" borderId="5" xfId="0" applyFont="1" applyBorder="1" applyAlignment="1">
      <alignment horizontal="left" vertical="top" wrapText="1"/>
    </xf>
    <xf numFmtId="49" fontId="3" fillId="0" borderId="5" xfId="0" applyNumberFormat="1" applyFont="1" applyBorder="1" applyAlignment="1">
      <alignment horizontal="center" vertical="top" wrapText="1"/>
    </xf>
    <xf numFmtId="0" fontId="5" fillId="3" borderId="6" xfId="0" applyFont="1" applyFill="1" applyBorder="1" applyAlignment="1">
      <alignment horizontal="center" vertical="center"/>
    </xf>
    <xf numFmtId="0" fontId="4" fillId="0" borderId="0" xfId="0" applyFont="1" applyAlignment="1">
      <alignment horizontal="right"/>
    </xf>
    <xf numFmtId="167" fontId="4"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left"/>
    </xf>
    <xf numFmtId="43" fontId="4" fillId="0" borderId="0" xfId="0" applyNumberFormat="1" applyFont="1"/>
    <xf numFmtId="167" fontId="4" fillId="0" borderId="0" xfId="0" applyNumberFormat="1" applyFont="1" applyAlignment="1">
      <alignment horizontal="center" vertical="top"/>
    </xf>
    <xf numFmtId="0" fontId="5" fillId="3" borderId="12" xfId="0" applyFont="1" applyFill="1" applyBorder="1" applyAlignment="1">
      <alignment horizontal="center" vertical="center"/>
    </xf>
    <xf numFmtId="164" fontId="0" fillId="0" borderId="0" xfId="0" applyNumberFormat="1"/>
    <xf numFmtId="4" fontId="3" fillId="0" borderId="4"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3" fillId="0" borderId="14" xfId="0" applyFont="1" applyBorder="1" applyAlignment="1">
      <alignment horizontal="center" vertical="top" wrapText="1"/>
    </xf>
    <xf numFmtId="0" fontId="3" fillId="0" borderId="6" xfId="0" applyFont="1" applyBorder="1" applyAlignment="1">
      <alignment horizontal="left" vertical="top" wrapText="1"/>
    </xf>
    <xf numFmtId="168" fontId="0" fillId="0" borderId="0" xfId="0" applyNumberFormat="1"/>
    <xf numFmtId="169" fontId="0" fillId="0" borderId="0" xfId="0" applyNumberFormat="1"/>
    <xf numFmtId="4" fontId="3" fillId="0" borderId="4" xfId="0" applyNumberFormat="1" applyFont="1" applyBorder="1" applyAlignment="1">
      <alignment horizontal="center" vertical="top"/>
    </xf>
    <xf numFmtId="0" fontId="7" fillId="0" borderId="1" xfId="0" applyFont="1" applyBorder="1" applyAlignment="1">
      <alignment horizontal="center" vertical="center"/>
    </xf>
    <xf numFmtId="0" fontId="15" fillId="0" borderId="0" xfId="0" applyFont="1"/>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left" vertical="top"/>
    </xf>
    <xf numFmtId="3" fontId="3" fillId="0" borderId="4" xfId="0" applyNumberFormat="1" applyFont="1" applyBorder="1" applyAlignment="1">
      <alignment horizontal="center" vertical="top"/>
    </xf>
    <xf numFmtId="0" fontId="7" fillId="0" borderId="4" xfId="0" applyFont="1" applyBorder="1" applyAlignment="1">
      <alignment horizontal="left" vertical="top" wrapText="1"/>
    </xf>
    <xf numFmtId="170" fontId="0" fillId="0" borderId="0" xfId="0" applyNumberFormat="1"/>
    <xf numFmtId="171" fontId="0" fillId="0" borderId="0" xfId="0" applyNumberFormat="1"/>
    <xf numFmtId="172" fontId="0" fillId="0" borderId="0" xfId="0" applyNumberFormat="1"/>
    <xf numFmtId="3" fontId="7" fillId="0" borderId="4" xfId="0" applyNumberFormat="1" applyFont="1" applyBorder="1" applyAlignment="1">
      <alignment horizontal="center" vertical="center" wrapText="1"/>
    </xf>
    <xf numFmtId="173" fontId="0" fillId="0" borderId="0" xfId="0" applyNumberFormat="1"/>
    <xf numFmtId="167" fontId="16" fillId="0" borderId="0" xfId="0" applyNumberFormat="1" applyFont="1" applyAlignment="1">
      <alignment horizontal="center"/>
    </xf>
    <xf numFmtId="4" fontId="0" fillId="0" borderId="14" xfId="0" applyNumberFormat="1" applyBorder="1" applyAlignment="1">
      <alignment horizontal="center" vertical="center"/>
    </xf>
    <xf numFmtId="0" fontId="18" fillId="0" borderId="0" xfId="0" applyFont="1"/>
    <xf numFmtId="0" fontId="3" fillId="0" borderId="5" xfId="0" applyFont="1" applyBorder="1" applyAlignment="1">
      <alignment horizontal="center" vertical="top" wrapText="1"/>
    </xf>
    <xf numFmtId="2" fontId="3" fillId="0" borderId="4" xfId="0" applyNumberFormat="1" applyFont="1" applyBorder="1" applyAlignment="1">
      <alignment horizontal="center" vertical="top"/>
    </xf>
    <xf numFmtId="165" fontId="3" fillId="0" borderId="4" xfId="0" applyNumberFormat="1" applyFont="1" applyBorder="1" applyAlignment="1">
      <alignment horizontal="center" wrapText="1"/>
    </xf>
    <xf numFmtId="3" fontId="3" fillId="0" borderId="4" xfId="0" applyNumberFormat="1" applyFont="1" applyBorder="1" applyAlignment="1">
      <alignment horizontal="center" wrapText="1"/>
    </xf>
    <xf numFmtId="49" fontId="7" fillId="0" borderId="6"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3" fontId="7" fillId="0" borderId="4" xfId="0" applyNumberFormat="1" applyFont="1" applyBorder="1" applyAlignment="1">
      <alignment horizontal="center" vertical="top" wrapText="1"/>
    </xf>
    <xf numFmtId="3" fontId="3" fillId="0" borderId="5" xfId="0" applyNumberFormat="1" applyFont="1" applyBorder="1" applyAlignment="1">
      <alignment horizontal="center" vertical="top" wrapText="1"/>
    </xf>
    <xf numFmtId="174" fontId="3" fillId="0" borderId="4" xfId="0" applyNumberFormat="1" applyFont="1" applyBorder="1" applyAlignment="1">
      <alignment horizontal="center" vertical="top" wrapText="1"/>
    </xf>
    <xf numFmtId="175" fontId="3" fillId="0" borderId="4" xfId="0" applyNumberFormat="1" applyFont="1" applyBorder="1" applyAlignment="1">
      <alignment horizontal="center" vertical="top" wrapText="1"/>
    </xf>
    <xf numFmtId="4" fontId="7" fillId="0" borderId="0" xfId="0" applyNumberFormat="1" applyFont="1" applyAlignment="1">
      <alignment horizontal="center" vertical="top"/>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2" fontId="0" fillId="0" borderId="0" xfId="0" applyNumberFormat="1"/>
    <xf numFmtId="4" fontId="19" fillId="0" borderId="0" xfId="0" applyNumberFormat="1" applyFont="1"/>
    <xf numFmtId="0" fontId="19" fillId="0" borderId="0" xfId="0" applyFont="1"/>
    <xf numFmtId="0" fontId="3" fillId="0" borderId="0" xfId="0" applyFont="1" applyAlignment="1">
      <alignment wrapText="1"/>
    </xf>
    <xf numFmtId="0" fontId="4" fillId="0" borderId="0" xfId="0" applyFont="1" applyAlignment="1">
      <alignment horizontal="left" wrapText="1"/>
    </xf>
    <xf numFmtId="4" fontId="4" fillId="0" borderId="0" xfId="0" applyNumberFormat="1" applyFont="1" applyAlignment="1">
      <alignment horizontal="center" vertical="top"/>
    </xf>
    <xf numFmtId="166" fontId="3" fillId="0" borderId="6" xfId="0" applyNumberFormat="1" applyFont="1" applyBorder="1" applyAlignment="1">
      <alignment horizontal="center" vertical="top" wrapText="1"/>
    </xf>
    <xf numFmtId="0" fontId="19" fillId="0" borderId="0" xfId="0" applyFont="1" applyAlignment="1">
      <alignment wrapText="1"/>
    </xf>
    <xf numFmtId="43" fontId="3" fillId="0" borderId="0" xfId="1" applyFont="1" applyFill="1" applyBorder="1" applyAlignment="1">
      <alignment vertical="top"/>
    </xf>
    <xf numFmtId="3" fontId="3" fillId="0" borderId="14" xfId="0" applyNumberFormat="1" applyFont="1" applyBorder="1" applyAlignment="1">
      <alignment horizontal="center" vertical="center"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3" fillId="3" borderId="6" xfId="0" applyFont="1" applyFill="1" applyBorder="1" applyAlignment="1">
      <alignment horizontal="center" vertical="top" wrapText="1"/>
    </xf>
    <xf numFmtId="4" fontId="7" fillId="0" borderId="5" xfId="0" applyNumberFormat="1" applyFont="1" applyBorder="1" applyAlignment="1">
      <alignment vertical="top" wrapText="1"/>
    </xf>
    <xf numFmtId="43" fontId="3" fillId="0" borderId="5" xfId="1" applyFont="1" applyBorder="1" applyAlignment="1">
      <alignment vertical="top"/>
    </xf>
    <xf numFmtId="43" fontId="3" fillId="0" borderId="4" xfId="1" applyFont="1" applyFill="1" applyBorder="1" applyAlignment="1">
      <alignment vertical="top"/>
    </xf>
    <xf numFmtId="43" fontId="3" fillId="0" borderId="5" xfId="1" applyFont="1" applyFill="1" applyBorder="1" applyAlignment="1">
      <alignment vertical="top"/>
    </xf>
    <xf numFmtId="43" fontId="3" fillId="0" borderId="6" xfId="1" applyFont="1" applyBorder="1" applyAlignment="1">
      <alignment vertical="top"/>
    </xf>
    <xf numFmtId="0" fontId="3" fillId="2" borderId="4" xfId="0" applyFont="1" applyFill="1" applyBorder="1" applyAlignment="1">
      <alignment horizontal="center" vertical="center"/>
    </xf>
    <xf numFmtId="43" fontId="3" fillId="0" borderId="0" xfId="1" applyFont="1" applyAlignment="1">
      <alignment horizontal="center" vertical="top"/>
    </xf>
    <xf numFmtId="0" fontId="3" fillId="0" borderId="11" xfId="0" applyFont="1" applyBorder="1" applyAlignment="1">
      <alignment horizontal="left" wrapText="1"/>
    </xf>
    <xf numFmtId="0" fontId="3" fillId="0" borderId="3" xfId="0" applyFont="1" applyBorder="1" applyAlignment="1">
      <alignment horizontal="left" wrapText="1"/>
    </xf>
    <xf numFmtId="0" fontId="3" fillId="0" borderId="12" xfId="0" applyFont="1" applyBorder="1" applyAlignment="1">
      <alignment horizontal="left" wrapText="1"/>
    </xf>
    <xf numFmtId="0" fontId="4" fillId="0" borderId="11" xfId="0" applyFont="1" applyBorder="1" applyAlignment="1">
      <alignment horizontal="left" wrapText="1"/>
    </xf>
    <xf numFmtId="0" fontId="4" fillId="0" borderId="3" xfId="0" applyFont="1" applyBorder="1" applyAlignment="1">
      <alignment horizontal="left" wrapText="1"/>
    </xf>
    <xf numFmtId="167" fontId="9" fillId="0" borderId="0" xfId="0" applyNumberFormat="1" applyFont="1" applyAlignment="1">
      <alignment horizontal="center"/>
    </xf>
    <xf numFmtId="167" fontId="22" fillId="0" borderId="0" xfId="0" applyNumberFormat="1" applyFont="1" applyAlignment="1">
      <alignment horizont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3" borderId="4" xfId="0" applyFont="1" applyFill="1" applyBorder="1" applyAlignment="1">
      <alignment vertical="top" wrapText="1"/>
    </xf>
    <xf numFmtId="4" fontId="0" fillId="0" borderId="0" xfId="0" applyNumberFormat="1" applyAlignment="1">
      <alignment horizontal="center" vertical="center"/>
    </xf>
    <xf numFmtId="0" fontId="0" fillId="0" borderId="6" xfId="0" applyBorder="1"/>
    <xf numFmtId="0" fontId="1" fillId="0" borderId="4" xfId="0" applyFont="1" applyBorder="1"/>
    <xf numFmtId="0" fontId="0" fillId="0" borderId="6" xfId="0" applyBorder="1" applyAlignment="1">
      <alignment horizontal="center"/>
    </xf>
    <xf numFmtId="167" fontId="9" fillId="0" borderId="4" xfId="0" applyNumberFormat="1" applyFont="1" applyBorder="1" applyAlignment="1">
      <alignment horizontal="center"/>
    </xf>
    <xf numFmtId="0" fontId="0" fillId="0" borderId="4" xfId="0" applyBorder="1"/>
    <xf numFmtId="4" fontId="7" fillId="0" borderId="4" xfId="0" applyNumberFormat="1" applyFont="1" applyBorder="1" applyAlignment="1">
      <alignment horizontal="center" vertical="top"/>
    </xf>
    <xf numFmtId="4" fontId="3" fillId="0" borderId="5"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21" fillId="0" borderId="5" xfId="0" applyFont="1" applyBorder="1" applyAlignment="1">
      <alignment horizontal="center" vertical="top" wrapText="1"/>
    </xf>
    <xf numFmtId="3" fontId="21" fillId="0" borderId="6" xfId="0" applyNumberFormat="1" applyFont="1" applyBorder="1" applyAlignment="1">
      <alignment horizontal="center" vertical="top" wrapText="1"/>
    </xf>
    <xf numFmtId="0" fontId="21" fillId="0" borderId="6" xfId="0" applyFont="1" applyBorder="1" applyAlignment="1">
      <alignment horizontal="center" vertical="top" wrapText="1"/>
    </xf>
    <xf numFmtId="4" fontId="21" fillId="0" borderId="5" xfId="0" applyNumberFormat="1" applyFont="1" applyBorder="1" applyAlignment="1">
      <alignment horizontal="center" vertical="top" wrapText="1"/>
    </xf>
    <xf numFmtId="4" fontId="3" fillId="0" borderId="5" xfId="0" applyNumberFormat="1" applyFont="1" applyBorder="1" applyAlignment="1">
      <alignment vertical="top" wrapText="1"/>
    </xf>
    <xf numFmtId="4" fontId="3" fillId="0" borderId="9" xfId="0" applyNumberFormat="1" applyFont="1" applyBorder="1" applyAlignment="1">
      <alignment horizontal="center" vertical="top"/>
    </xf>
    <xf numFmtId="43" fontId="21" fillId="0" borderId="5" xfId="1" applyFont="1" applyFill="1" applyBorder="1" applyAlignment="1">
      <alignment vertical="top"/>
    </xf>
    <xf numFmtId="4" fontId="21" fillId="0" borderId="5" xfId="0" applyNumberFormat="1" applyFont="1" applyBorder="1" applyAlignment="1">
      <alignment horizontal="center" vertical="top"/>
    </xf>
    <xf numFmtId="4" fontId="3" fillId="0" borderId="14" xfId="0" applyNumberFormat="1" applyFont="1" applyBorder="1" applyAlignment="1">
      <alignment horizontal="center" vertical="top"/>
    </xf>
    <xf numFmtId="3" fontId="21" fillId="0" borderId="5" xfId="0" applyNumberFormat="1" applyFont="1" applyBorder="1" applyAlignment="1">
      <alignment horizontal="center" vertical="center" wrapText="1"/>
    </xf>
    <xf numFmtId="167" fontId="23" fillId="0" borderId="6" xfId="0" applyNumberFormat="1" applyFont="1" applyBorder="1" applyAlignment="1">
      <alignment horizontal="center"/>
    </xf>
    <xf numFmtId="167" fontId="9" fillId="0" borderId="6" xfId="0" applyNumberFormat="1" applyFont="1" applyBorder="1" applyAlignment="1">
      <alignment horizontal="center"/>
    </xf>
    <xf numFmtId="165" fontId="21" fillId="0" borderId="6" xfId="0" applyNumberFormat="1" applyFont="1" applyBorder="1" applyAlignment="1">
      <alignment horizontal="center" vertical="top" wrapText="1"/>
    </xf>
    <xf numFmtId="167" fontId="0" fillId="0" borderId="0" xfId="0" applyNumberFormat="1"/>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4" fontId="3" fillId="0" borderId="6" xfId="0" applyNumberFormat="1" applyFont="1" applyBorder="1" applyAlignment="1">
      <alignment horizontal="center" vertical="top" wrapText="1"/>
    </xf>
    <xf numFmtId="0" fontId="3" fillId="0" borderId="15" xfId="0" applyFont="1" applyBorder="1" applyAlignment="1">
      <alignment horizontal="center" vertical="top" wrapText="1"/>
    </xf>
    <xf numFmtId="3" fontId="21" fillId="0" borderId="5" xfId="0" applyNumberFormat="1" applyFont="1" applyBorder="1" applyAlignment="1">
      <alignment horizontal="center" vertical="top" wrapText="1"/>
    </xf>
    <xf numFmtId="4" fontId="3" fillId="0" borderId="6" xfId="0" applyNumberFormat="1" applyFont="1" applyBorder="1" applyAlignment="1">
      <alignment vertical="top" wrapText="1"/>
    </xf>
    <xf numFmtId="0" fontId="3" fillId="0" borderId="10" xfId="0" applyFont="1" applyBorder="1" applyAlignment="1">
      <alignment horizontal="left" vertical="top" wrapText="1"/>
    </xf>
    <xf numFmtId="4" fontId="21" fillId="0" borderId="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3" fillId="0" borderId="8" xfId="0" applyFont="1" applyBorder="1" applyAlignment="1">
      <alignment vertical="top" wrapText="1"/>
    </xf>
    <xf numFmtId="3" fontId="3" fillId="0" borderId="5" xfId="0" applyNumberFormat="1" applyFont="1" applyBorder="1" applyAlignment="1">
      <alignment vertical="top" wrapText="1"/>
    </xf>
    <xf numFmtId="0" fontId="7" fillId="0" borderId="1" xfId="0" applyFont="1" applyBorder="1" applyAlignment="1">
      <alignment vertical="top" wrapText="1"/>
    </xf>
    <xf numFmtId="3" fontId="7" fillId="0" borderId="6"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165" fontId="3" fillId="0" borderId="5"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43" fontId="7" fillId="0" borderId="6" xfId="1" applyFont="1" applyFill="1" applyBorder="1" applyAlignment="1">
      <alignment vertical="top"/>
    </xf>
    <xf numFmtId="4" fontId="7" fillId="0" borderId="5" xfId="0" applyNumberFormat="1" applyFont="1" applyBorder="1" applyAlignment="1">
      <alignment horizontal="center" vertical="top"/>
    </xf>
    <xf numFmtId="4" fontId="7" fillId="0" borderId="6" xfId="0" applyNumberFormat="1" applyFont="1" applyBorder="1" applyAlignment="1">
      <alignment horizontal="center" vertical="top"/>
    </xf>
    <xf numFmtId="4" fontId="3" fillId="0" borderId="4" xfId="0" applyNumberFormat="1" applyFont="1" applyBorder="1" applyAlignment="1">
      <alignment vertical="top" wrapText="1"/>
    </xf>
    <xf numFmtId="43" fontId="7" fillId="0" borderId="4" xfId="1" applyFont="1" applyFill="1" applyBorder="1" applyAlignment="1">
      <alignment vertical="top"/>
    </xf>
    <xf numFmtId="2" fontId="7" fillId="0" borderId="4" xfId="0" applyNumberFormat="1" applyFont="1" applyBorder="1" applyAlignment="1">
      <alignment horizontal="center" vertical="top"/>
    </xf>
    <xf numFmtId="49" fontId="21" fillId="0" borderId="5" xfId="0" applyNumberFormat="1" applyFont="1" applyBorder="1" applyAlignment="1">
      <alignment horizontal="center" vertical="top" wrapText="1"/>
    </xf>
    <xf numFmtId="0" fontId="0" fillId="0" borderId="5" xfId="0" applyBorder="1"/>
    <xf numFmtId="167" fontId="4" fillId="0" borderId="4" xfId="0" applyNumberFormat="1" applyFont="1" applyBorder="1" applyAlignment="1">
      <alignment horizontal="center" vertical="top"/>
    </xf>
    <xf numFmtId="167" fontId="4" fillId="0" borderId="6" xfId="0" applyNumberFormat="1" applyFont="1" applyBorder="1" applyAlignment="1">
      <alignment horizontal="center" vertical="top"/>
    </xf>
    <xf numFmtId="4" fontId="7" fillId="0" borderId="4" xfId="0" applyNumberFormat="1" applyFont="1" applyBorder="1" applyAlignment="1">
      <alignment horizontal="center" wrapText="1"/>
    </xf>
    <xf numFmtId="167" fontId="4" fillId="0" borderId="4" xfId="0" applyNumberFormat="1" applyFont="1" applyBorder="1" applyAlignment="1">
      <alignment horizontal="center"/>
    </xf>
    <xf numFmtId="167" fontId="4" fillId="0" borderId="6" xfId="0" applyNumberFormat="1" applyFont="1" applyBorder="1" applyAlignment="1">
      <alignment horizontal="center"/>
    </xf>
    <xf numFmtId="49" fontId="24" fillId="0" borderId="5" xfId="1" applyNumberFormat="1" applyFont="1" applyFill="1" applyBorder="1" applyAlignment="1">
      <alignment horizontal="right" vertical="top"/>
    </xf>
    <xf numFmtId="0" fontId="7" fillId="0" borderId="1" xfId="0" applyFont="1" applyBorder="1" applyAlignment="1">
      <alignment horizontal="center" vertical="top"/>
    </xf>
    <xf numFmtId="3"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top" wrapText="1"/>
    </xf>
    <xf numFmtId="165" fontId="21" fillId="0" borderId="5" xfId="0" applyNumberFormat="1" applyFont="1" applyBorder="1" applyAlignment="1">
      <alignment horizontal="center" vertical="top" wrapText="1"/>
    </xf>
    <xf numFmtId="165" fontId="3" fillId="0" borderId="4" xfId="0" applyNumberFormat="1" applyFont="1" applyBorder="1" applyAlignment="1">
      <alignment horizontal="center" vertical="center" wrapText="1"/>
    </xf>
    <xf numFmtId="0" fontId="7" fillId="0" borderId="5" xfId="0" applyFont="1" applyBorder="1" applyAlignment="1">
      <alignment horizontal="left" vertical="top" wrapText="1"/>
    </xf>
    <xf numFmtId="0" fontId="7" fillId="3" borderId="5" xfId="0" applyFont="1" applyFill="1" applyBorder="1" applyAlignment="1">
      <alignment horizontal="center" vertical="top" wrapText="1"/>
    </xf>
    <xf numFmtId="0" fontId="7" fillId="3" borderId="5" xfId="0" applyFont="1" applyFill="1" applyBorder="1" applyAlignment="1">
      <alignment horizontal="left" vertical="top" wrapText="1"/>
    </xf>
    <xf numFmtId="176" fontId="0" fillId="0" borderId="0" xfId="0" applyNumberFormat="1"/>
    <xf numFmtId="0" fontId="3" fillId="0" borderId="1" xfId="0" applyFont="1" applyBorder="1" applyAlignment="1">
      <alignment horizontal="center" vertical="top"/>
    </xf>
    <xf numFmtId="3" fontId="24" fillId="0" borderId="5" xfId="0" applyNumberFormat="1" applyFont="1" applyBorder="1" applyAlignment="1">
      <alignment horizontal="center" wrapText="1"/>
    </xf>
    <xf numFmtId="3" fontId="20" fillId="0" borderId="6" xfId="0" applyNumberFormat="1" applyFont="1" applyBorder="1" applyAlignment="1">
      <alignment horizontal="center" vertical="top" wrapText="1"/>
    </xf>
    <xf numFmtId="167" fontId="22" fillId="0" borderId="6" xfId="0" applyNumberFormat="1" applyFont="1" applyBorder="1" applyAlignment="1">
      <alignment horizontal="center"/>
    </xf>
    <xf numFmtId="4" fontId="24" fillId="0" borderId="5" xfId="0" applyNumberFormat="1" applyFont="1" applyBorder="1" applyAlignment="1">
      <alignment horizontal="center" vertical="top" wrapText="1"/>
    </xf>
    <xf numFmtId="4" fontId="20" fillId="0" borderId="5" xfId="0" applyNumberFormat="1" applyFont="1" applyBorder="1" applyAlignment="1">
      <alignment horizontal="center" vertical="top" wrapText="1"/>
    </xf>
    <xf numFmtId="2" fontId="7" fillId="0" borderId="5" xfId="0" applyNumberFormat="1" applyFont="1" applyBorder="1" applyAlignment="1">
      <alignment horizontal="center" vertical="top"/>
    </xf>
    <xf numFmtId="0" fontId="24" fillId="0" borderId="6" xfId="0" applyFont="1" applyBorder="1" applyAlignment="1">
      <alignment horizontal="center" vertical="top" wrapText="1"/>
    </xf>
    <xf numFmtId="3" fontId="24" fillId="0" borderId="6" xfId="0" applyNumberFormat="1" applyFont="1" applyBorder="1" applyAlignment="1">
      <alignment horizontal="center" vertical="top" wrapText="1"/>
    </xf>
    <xf numFmtId="0" fontId="0" fillId="0" borderId="3" xfId="0" applyBorder="1" applyAlignment="1">
      <alignment horizontal="center"/>
    </xf>
    <xf numFmtId="0" fontId="0" fillId="0" borderId="12" xfId="0" applyBorder="1" applyAlignment="1">
      <alignment horizontal="center"/>
    </xf>
    <xf numFmtId="0" fontId="4" fillId="0" borderId="11" xfId="0" applyFont="1" applyBorder="1" applyAlignment="1">
      <alignment horizontal="right"/>
    </xf>
    <xf numFmtId="0" fontId="4" fillId="0" borderId="3" xfId="0" applyFont="1" applyBorder="1" applyAlignment="1">
      <alignment horizontal="right"/>
    </xf>
    <xf numFmtId="0" fontId="0" fillId="0" borderId="9" xfId="0" applyBorder="1"/>
    <xf numFmtId="0" fontId="0" fillId="0" borderId="10" xfId="0" applyBorder="1"/>
    <xf numFmtId="0" fontId="4" fillId="0" borderId="11" xfId="0" applyFont="1" applyBorder="1" applyAlignment="1">
      <alignment horizontal="right" vertical="top"/>
    </xf>
    <xf numFmtId="0" fontId="4" fillId="0" borderId="3" xfId="0" applyFont="1" applyBorder="1" applyAlignment="1">
      <alignment horizontal="right" vertical="top"/>
    </xf>
    <xf numFmtId="43" fontId="4" fillId="0" borderId="4" xfId="0" applyNumberFormat="1" applyFont="1" applyBorder="1" applyAlignment="1">
      <alignment horizontal="center" vertical="top"/>
    </xf>
    <xf numFmtId="167" fontId="4" fillId="0" borderId="13" xfId="0" applyNumberFormat="1" applyFont="1" applyBorder="1" applyAlignment="1">
      <alignment horizontal="center" vertical="top"/>
    </xf>
    <xf numFmtId="43" fontId="4" fillId="0" borderId="13" xfId="0" applyNumberFormat="1" applyFont="1" applyBorder="1" applyAlignment="1">
      <alignment horizontal="center" vertical="top"/>
    </xf>
    <xf numFmtId="43" fontId="4" fillId="0" borderId="6" xfId="0" applyNumberFormat="1" applyFont="1" applyBorder="1" applyAlignment="1">
      <alignment horizontal="center" vertical="top"/>
    </xf>
    <xf numFmtId="167" fontId="4" fillId="0" borderId="3" xfId="0" applyNumberFormat="1" applyFont="1" applyBorder="1" applyAlignment="1">
      <alignment horizontal="center" vertical="top"/>
    </xf>
    <xf numFmtId="43" fontId="4" fillId="0" borderId="3" xfId="0" applyNumberFormat="1" applyFont="1" applyBorder="1" applyAlignment="1">
      <alignment horizontal="center" vertical="top"/>
    </xf>
    <xf numFmtId="0" fontId="20" fillId="0" borderId="5" xfId="0" applyFont="1" applyBorder="1" applyAlignment="1">
      <alignment horizontal="center" vertical="top" wrapText="1"/>
    </xf>
    <xf numFmtId="3" fontId="20" fillId="0" borderId="5"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3" fontId="7" fillId="0" borderId="7" xfId="0" applyNumberFormat="1" applyFont="1" applyBorder="1" applyAlignment="1">
      <alignment horizontal="center" vertical="top" wrapText="1"/>
    </xf>
    <xf numFmtId="177" fontId="0" fillId="0" borderId="0" xfId="0" applyNumberFormat="1"/>
    <xf numFmtId="43" fontId="3" fillId="0" borderId="5" xfId="1" applyFont="1" applyFill="1" applyBorder="1" applyAlignment="1">
      <alignment horizontal="center" vertical="top"/>
    </xf>
    <xf numFmtId="0" fontId="3" fillId="0" borderId="4" xfId="0" applyFont="1" applyBorder="1" applyAlignment="1">
      <alignment vertical="top" wrapText="1"/>
    </xf>
    <xf numFmtId="4" fontId="9" fillId="0" borderId="4" xfId="0" applyNumberFormat="1" applyFont="1" applyBorder="1" applyAlignment="1">
      <alignment horizontal="center" vertical="top"/>
    </xf>
    <xf numFmtId="3" fontId="9" fillId="0" borderId="4" xfId="0" applyNumberFormat="1" applyFont="1" applyBorder="1" applyAlignment="1">
      <alignment horizontal="center" wrapText="1"/>
    </xf>
    <xf numFmtId="3" fontId="9" fillId="0" borderId="4"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167" fontId="25" fillId="0" borderId="6" xfId="0" applyNumberFormat="1" applyFont="1" applyBorder="1" applyAlignment="1">
      <alignment horizontal="center"/>
    </xf>
    <xf numFmtId="3" fontId="20" fillId="0" borderId="5" xfId="0" applyNumberFormat="1" applyFont="1" applyBorder="1" applyAlignment="1">
      <alignment horizontal="center" vertical="center" wrapText="1"/>
    </xf>
    <xf numFmtId="4" fontId="9" fillId="0" borderId="4" xfId="0" applyNumberFormat="1" applyFont="1" applyBorder="1" applyAlignment="1">
      <alignment horizontal="center" vertical="top" wrapText="1"/>
    </xf>
    <xf numFmtId="4" fontId="24" fillId="0" borderId="5" xfId="0" applyNumberFormat="1" applyFont="1" applyBorder="1" applyAlignment="1">
      <alignment horizontal="center" vertical="top"/>
    </xf>
    <xf numFmtId="4" fontId="4" fillId="0" borderId="4" xfId="0" applyNumberFormat="1" applyFont="1" applyBorder="1" applyAlignment="1">
      <alignment horizontal="center"/>
    </xf>
    <xf numFmtId="4" fontId="4" fillId="0" borderId="4" xfId="0" applyNumberFormat="1" applyFont="1" applyBorder="1" applyAlignment="1">
      <alignment horizontal="center" vertical="center"/>
    </xf>
    <xf numFmtId="3" fontId="24" fillId="0" borderId="5" xfId="0" applyNumberFormat="1" applyFont="1" applyBorder="1" applyAlignment="1">
      <alignment horizontal="center" vertical="top" wrapText="1"/>
    </xf>
    <xf numFmtId="43" fontId="24" fillId="0" borderId="5" xfId="1" applyFont="1" applyFill="1" applyBorder="1" applyAlignment="1">
      <alignment vertical="top"/>
    </xf>
    <xf numFmtId="0" fontId="24" fillId="0" borderId="5" xfId="0" applyFont="1" applyBorder="1" applyAlignment="1">
      <alignment horizontal="center" vertical="top" wrapText="1"/>
    </xf>
    <xf numFmtId="0" fontId="3" fillId="3" borderId="1" xfId="0" applyFont="1" applyFill="1" applyBorder="1" applyAlignment="1">
      <alignment horizontal="center" vertical="top" wrapText="1"/>
    </xf>
    <xf numFmtId="165" fontId="24" fillId="0" borderId="5"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178" fontId="0" fillId="0" borderId="0" xfId="0" applyNumberFormat="1"/>
    <xf numFmtId="0" fontId="3" fillId="0" borderId="10" xfId="0" applyFont="1" applyBorder="1" applyAlignment="1">
      <alignment horizontal="center" vertical="top"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49" fontId="3" fillId="0" borderId="12" xfId="0" applyNumberFormat="1" applyFont="1" applyBorder="1" applyAlignment="1">
      <alignment horizontal="center" vertical="top" wrapText="1"/>
    </xf>
    <xf numFmtId="0" fontId="3" fillId="0" borderId="10" xfId="0" applyFont="1" applyBorder="1" applyAlignment="1">
      <alignment horizontal="center" vertical="center"/>
    </xf>
    <xf numFmtId="0" fontId="3" fillId="0" borderId="4" xfId="0" applyFont="1" applyBorder="1" applyAlignment="1">
      <alignment horizontal="left" vertical="top"/>
    </xf>
    <xf numFmtId="0" fontId="3" fillId="0" borderId="4" xfId="0" applyFont="1" applyBorder="1" applyAlignment="1">
      <alignment horizontal="center" wrapText="1"/>
    </xf>
    <xf numFmtId="166" fontId="3" fillId="0" borderId="4" xfId="0" applyNumberFormat="1" applyFont="1" applyBorder="1" applyAlignment="1">
      <alignment horizontal="center" wrapText="1"/>
    </xf>
    <xf numFmtId="3" fontId="3" fillId="0" borderId="10" xfId="0" applyNumberFormat="1" applyFont="1" applyBorder="1" applyAlignment="1">
      <alignment horizontal="center" wrapText="1"/>
    </xf>
    <xf numFmtId="49" fontId="3" fillId="0" borderId="5" xfId="0" applyNumberFormat="1" applyFont="1" applyBorder="1" applyAlignment="1">
      <alignment horizontal="center" wrapText="1"/>
    </xf>
    <xf numFmtId="4" fontId="3" fillId="0" borderId="4" xfId="0" applyNumberFormat="1" applyFont="1" applyBorder="1" applyAlignment="1">
      <alignment horizontal="center" wrapText="1"/>
    </xf>
    <xf numFmtId="174" fontId="7" fillId="0" borderId="4" xfId="0" applyNumberFormat="1" applyFont="1" applyBorder="1" applyAlignment="1">
      <alignment horizontal="center" wrapText="1"/>
    </xf>
    <xf numFmtId="2" fontId="3" fillId="0" borderId="5" xfId="0" applyNumberFormat="1" applyFont="1" applyBorder="1" applyAlignment="1">
      <alignment horizontal="center" wrapText="1"/>
    </xf>
    <xf numFmtId="2" fontId="3" fillId="0" borderId="4" xfId="0" applyNumberFormat="1" applyFont="1" applyBorder="1" applyAlignment="1">
      <alignment horizontal="center" wrapText="1"/>
    </xf>
    <xf numFmtId="0" fontId="3" fillId="0" borderId="5" xfId="0" applyFont="1" applyBorder="1" applyAlignment="1">
      <alignment horizontal="center" wrapText="1"/>
    </xf>
    <xf numFmtId="166" fontId="3" fillId="0" borderId="5" xfId="0" applyNumberFormat="1" applyFont="1" applyBorder="1" applyAlignment="1">
      <alignment horizontal="center" wrapText="1"/>
    </xf>
    <xf numFmtId="0" fontId="3" fillId="0" borderId="4" xfId="0" applyFont="1" applyBorder="1" applyAlignment="1">
      <alignment horizontal="center"/>
    </xf>
    <xf numFmtId="0" fontId="3" fillId="0" borderId="10" xfId="0" applyFont="1" applyBorder="1" applyAlignment="1">
      <alignment horizontal="center"/>
    </xf>
    <xf numFmtId="3" fontId="3" fillId="0" borderId="10" xfId="0" applyNumberFormat="1" applyFont="1" applyBorder="1" applyAlignment="1">
      <alignment horizontal="center"/>
    </xf>
    <xf numFmtId="3" fontId="7" fillId="0" borderId="4" xfId="0" applyNumberFormat="1" applyFont="1" applyBorder="1" applyAlignment="1">
      <alignment horizontal="center" wrapText="1"/>
    </xf>
    <xf numFmtId="3" fontId="3" fillId="0" borderId="5" xfId="0" applyNumberFormat="1" applyFont="1" applyBorder="1" applyAlignment="1">
      <alignment horizontal="center" wrapText="1"/>
    </xf>
    <xf numFmtId="0" fontId="7" fillId="0" borderId="4" xfId="0" applyFont="1" applyBorder="1" applyAlignment="1">
      <alignment horizontal="center" wrapText="1"/>
    </xf>
    <xf numFmtId="0" fontId="3" fillId="0" borderId="10" xfId="0" applyFont="1" applyBorder="1" applyAlignment="1">
      <alignment horizontal="center" wrapText="1"/>
    </xf>
    <xf numFmtId="3" fontId="7" fillId="0" borderId="10" xfId="0" applyNumberFormat="1" applyFont="1" applyBorder="1" applyAlignment="1">
      <alignment horizontal="center" vertical="top" wrapText="1"/>
    </xf>
    <xf numFmtId="3" fontId="24" fillId="0" borderId="15" xfId="0" applyNumberFormat="1" applyFont="1" applyBorder="1" applyAlignment="1">
      <alignment horizontal="center" vertical="top" wrapText="1"/>
    </xf>
    <xf numFmtId="4" fontId="3" fillId="0" borderId="10" xfId="0" applyNumberFormat="1" applyFont="1" applyBorder="1" applyAlignment="1">
      <alignment horizontal="center" wrapText="1"/>
    </xf>
    <xf numFmtId="3" fontId="3" fillId="0" borderId="13" xfId="0" applyNumberFormat="1" applyFont="1" applyBorder="1" applyAlignment="1">
      <alignment horizontal="center"/>
    </xf>
    <xf numFmtId="165" fontId="3" fillId="0" borderId="10" xfId="0" applyNumberFormat="1" applyFont="1" applyBorder="1" applyAlignment="1">
      <alignment horizontal="center" wrapText="1"/>
    </xf>
    <xf numFmtId="4"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165" fontId="3" fillId="0" borderId="10"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15" xfId="0" applyNumberFormat="1" applyFont="1" applyBorder="1" applyAlignment="1">
      <alignment horizontal="center" vertical="center"/>
    </xf>
    <xf numFmtId="165" fontId="21" fillId="0" borderId="5" xfId="0" applyNumberFormat="1" applyFont="1" applyBorder="1" applyAlignment="1">
      <alignment horizontal="center" vertical="center"/>
    </xf>
    <xf numFmtId="3" fontId="21" fillId="0" borderId="15" xfId="0" applyNumberFormat="1" applyFont="1" applyBorder="1" applyAlignment="1">
      <alignment horizontal="center" wrapText="1"/>
    </xf>
    <xf numFmtId="1" fontId="3" fillId="0" borderId="10" xfId="0" applyNumberFormat="1" applyFont="1" applyBorder="1" applyAlignment="1">
      <alignment horizontal="center" vertical="top" wrapText="1"/>
    </xf>
    <xf numFmtId="1" fontId="20" fillId="0" borderId="15" xfId="0" applyNumberFormat="1" applyFont="1" applyBorder="1" applyAlignment="1">
      <alignment horizontal="center" vertical="top" wrapText="1"/>
    </xf>
    <xf numFmtId="4" fontId="24" fillId="0" borderId="6" xfId="0" applyNumberFormat="1" applyFont="1" applyBorder="1" applyAlignment="1">
      <alignment horizontal="center" vertical="top"/>
    </xf>
    <xf numFmtId="0" fontId="3" fillId="0" borderId="1" xfId="0" applyFont="1" applyBorder="1" applyAlignment="1">
      <alignment horizontal="left" vertical="center" wrapText="1"/>
    </xf>
    <xf numFmtId="4" fontId="21" fillId="0" borderId="6" xfId="0" applyNumberFormat="1" applyFont="1" applyBorder="1" applyAlignment="1">
      <alignment horizontal="center" vertical="top"/>
    </xf>
    <xf numFmtId="0" fontId="7" fillId="0" borderId="5" xfId="0" applyFont="1" applyBorder="1" applyAlignment="1">
      <alignment horizontal="center" vertical="top" wrapText="1"/>
    </xf>
    <xf numFmtId="49" fontId="21" fillId="0" borderId="5" xfId="0" applyNumberFormat="1" applyFont="1" applyBorder="1" applyAlignment="1">
      <alignment horizontal="right" vertical="top" wrapText="1"/>
    </xf>
    <xf numFmtId="1" fontId="3" fillId="0" borderId="1" xfId="0" applyNumberFormat="1" applyFont="1" applyBorder="1" applyAlignment="1">
      <alignment horizontal="center" vertical="top" wrapText="1"/>
    </xf>
    <xf numFmtId="49" fontId="24" fillId="0" borderId="5" xfId="0" applyNumberFormat="1" applyFont="1" applyBorder="1" applyAlignment="1">
      <alignment horizontal="center" vertical="top"/>
    </xf>
    <xf numFmtId="4" fontId="7" fillId="0" borderId="6" xfId="0" applyNumberFormat="1" applyFont="1" applyBorder="1" applyAlignment="1">
      <alignment vertical="top"/>
    </xf>
    <xf numFmtId="43" fontId="4" fillId="0" borderId="4" xfId="0" applyNumberFormat="1" applyFont="1" applyBorder="1"/>
    <xf numFmtId="167" fontId="4" fillId="0" borderId="4" xfId="0" applyNumberFormat="1" applyFont="1" applyBorder="1"/>
    <xf numFmtId="43" fontId="23" fillId="0" borderId="6" xfId="0" applyNumberFormat="1" applyFont="1" applyBorder="1"/>
    <xf numFmtId="167" fontId="4" fillId="0" borderId="6" xfId="0" applyNumberFormat="1" applyFont="1" applyBorder="1"/>
    <xf numFmtId="2" fontId="3" fillId="0" borderId="0" xfId="0" applyNumberFormat="1" applyFont="1" applyAlignment="1">
      <alignment horizontal="center"/>
    </xf>
    <xf numFmtId="3" fontId="3" fillId="0" borderId="4" xfId="0" applyNumberFormat="1" applyFont="1" applyBorder="1" applyAlignment="1">
      <alignment horizontal="center"/>
    </xf>
    <xf numFmtId="2" fontId="7" fillId="0" borderId="5"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0" fontId="9" fillId="0" borderId="4" xfId="0" applyFont="1" applyBorder="1" applyAlignment="1">
      <alignment horizontal="left" vertical="top" wrapText="1"/>
    </xf>
    <xf numFmtId="4" fontId="7" fillId="0" borderId="6" xfId="0" applyNumberFormat="1" applyFont="1" applyBorder="1" applyAlignment="1">
      <alignment vertical="top" wrapText="1"/>
    </xf>
    <xf numFmtId="175" fontId="3" fillId="0" borderId="1" xfId="0" applyNumberFormat="1" applyFont="1" applyBorder="1" applyAlignment="1">
      <alignment horizontal="center" vertical="top" wrapText="1"/>
    </xf>
    <xf numFmtId="165" fontId="3" fillId="0" borderId="4" xfId="0" applyNumberFormat="1" applyFont="1" applyBorder="1" applyAlignment="1">
      <alignment horizontal="center" vertical="top" wrapText="1"/>
    </xf>
    <xf numFmtId="0" fontId="3" fillId="0" borderId="4" xfId="2" applyFont="1" applyBorder="1" applyAlignment="1">
      <alignment horizontal="left" vertical="top" wrapText="1"/>
    </xf>
    <xf numFmtId="0" fontId="3" fillId="0" borderId="1" xfId="2" applyFont="1" applyBorder="1" applyAlignment="1">
      <alignment horizontal="left" vertical="top" wrapText="1"/>
    </xf>
    <xf numFmtId="4" fontId="7" fillId="0" borderId="5" xfId="0" applyNumberFormat="1" applyFont="1" applyBorder="1" applyAlignment="1">
      <alignment vertical="top"/>
    </xf>
    <xf numFmtId="3" fontId="3" fillId="0" borderId="0" xfId="0" applyNumberFormat="1" applyFont="1" applyAlignment="1">
      <alignment horizontal="center" vertical="center"/>
    </xf>
    <xf numFmtId="0" fontId="14" fillId="0" borderId="4" xfId="0" applyFont="1" applyBorder="1" applyAlignment="1">
      <alignment horizontal="center" vertical="top"/>
    </xf>
    <xf numFmtId="4" fontId="4" fillId="0" borderId="4" xfId="0" applyNumberFormat="1" applyFont="1" applyBorder="1" applyAlignment="1">
      <alignment horizontal="center" vertical="top" wrapText="1"/>
    </xf>
    <xf numFmtId="4" fontId="22" fillId="0" borderId="5" xfId="0" applyNumberFormat="1" applyFont="1" applyBorder="1" applyAlignment="1">
      <alignment horizontal="center" vertical="top" wrapText="1"/>
    </xf>
    <xf numFmtId="0" fontId="0" fillId="0" borderId="5" xfId="0" applyBorder="1" applyAlignment="1">
      <alignment horizontal="center"/>
    </xf>
    <xf numFmtId="2" fontId="24" fillId="0" borderId="5"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4" fontId="3" fillId="0" borderId="5"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24" fillId="0" borderId="5" xfId="1" applyNumberFormat="1" applyFont="1" applyFill="1" applyBorder="1" applyAlignment="1">
      <alignment horizontal="center" vertical="top"/>
    </xf>
    <xf numFmtId="3" fontId="24" fillId="0" borderId="6" xfId="0" applyNumberFormat="1" applyFont="1" applyBorder="1" applyAlignment="1">
      <alignment horizontal="center" vertical="top"/>
    </xf>
    <xf numFmtId="3" fontId="24" fillId="0" borderId="5" xfId="0" applyNumberFormat="1" applyFont="1" applyBorder="1" applyAlignment="1">
      <alignment horizontal="center" vertical="top"/>
    </xf>
    <xf numFmtId="167" fontId="3" fillId="0" borderId="4" xfId="1" applyNumberFormat="1" applyFont="1" applyFill="1" applyBorder="1" applyAlignment="1">
      <alignment horizontal="center" vertical="top"/>
    </xf>
    <xf numFmtId="167" fontId="22" fillId="0" borderId="6" xfId="0" applyNumberFormat="1" applyFont="1" applyBorder="1" applyAlignment="1">
      <alignment horizontal="center" vertical="top"/>
    </xf>
    <xf numFmtId="43" fontId="22" fillId="0" borderId="6" xfId="0" applyNumberFormat="1" applyFont="1" applyBorder="1" applyAlignment="1">
      <alignment horizontal="center" vertical="top"/>
    </xf>
    <xf numFmtId="4" fontId="21" fillId="0" borderId="5" xfId="0" applyNumberFormat="1" applyFont="1" applyBorder="1" applyAlignment="1">
      <alignment vertical="top" wrapText="1"/>
    </xf>
    <xf numFmtId="4" fontId="21" fillId="0" borderId="6" xfId="0" applyNumberFormat="1" applyFont="1" applyBorder="1" applyAlignment="1">
      <alignment vertical="top" wrapText="1"/>
    </xf>
    <xf numFmtId="1" fontId="3" fillId="0" borderId="4" xfId="0" applyNumberFormat="1" applyFont="1" applyBorder="1" applyAlignment="1">
      <alignment horizontal="center" vertical="top" wrapText="1"/>
    </xf>
    <xf numFmtId="0" fontId="3" fillId="0" borderId="5" xfId="0" applyFont="1" applyBorder="1" applyAlignment="1">
      <alignment horizontal="center" vertical="center"/>
    </xf>
    <xf numFmtId="4" fontId="4" fillId="0" borderId="4" xfId="0" applyNumberFormat="1" applyFont="1" applyBorder="1" applyAlignment="1">
      <alignment horizontal="center" vertical="top"/>
    </xf>
    <xf numFmtId="0" fontId="3" fillId="0" borderId="14" xfId="0" applyFont="1" applyBorder="1" applyAlignment="1">
      <alignment horizontal="center" vertical="center" wrapText="1"/>
    </xf>
    <xf numFmtId="4" fontId="3" fillId="0" borderId="5" xfId="0" applyNumberFormat="1" applyFont="1" applyBorder="1" applyAlignment="1">
      <alignment vertical="top"/>
    </xf>
    <xf numFmtId="4" fontId="3" fillId="0" borderId="6" xfId="0" applyNumberFormat="1" applyFont="1" applyBorder="1" applyAlignment="1">
      <alignment vertical="top"/>
    </xf>
    <xf numFmtId="174" fontId="24" fillId="0" borderId="5" xfId="0" applyNumberFormat="1" applyFont="1" applyBorder="1" applyAlignment="1">
      <alignment horizontal="center" vertical="center" wrapText="1"/>
    </xf>
    <xf numFmtId="174" fontId="7" fillId="0" borderId="4" xfId="0" applyNumberFormat="1" applyFont="1" applyBorder="1" applyAlignment="1">
      <alignment horizontal="center" vertical="center" wrapText="1"/>
    </xf>
    <xf numFmtId="174" fontId="20" fillId="0" borderId="5" xfId="0" applyNumberFormat="1" applyFont="1" applyBorder="1" applyAlignment="1">
      <alignment horizontal="center" vertical="center" wrapText="1"/>
    </xf>
    <xf numFmtId="174" fontId="3" fillId="0" borderId="4" xfId="0" applyNumberFormat="1" applyFont="1" applyBorder="1" applyAlignment="1">
      <alignment horizontal="center" vertical="center" wrapText="1"/>
    </xf>
    <xf numFmtId="0" fontId="20" fillId="0" borderId="0" xfId="0" applyFont="1" applyAlignment="1">
      <alignment horizontal="center" vertical="top"/>
    </xf>
    <xf numFmtId="4" fontId="20" fillId="0" borderId="6" xfId="0" applyNumberFormat="1" applyFont="1" applyBorder="1" applyAlignment="1">
      <alignment horizontal="center" vertical="top" wrapText="1"/>
    </xf>
    <xf numFmtId="174" fontId="24" fillId="0" borderId="5" xfId="0" applyNumberFormat="1" applyFont="1" applyBorder="1" applyAlignment="1">
      <alignment horizontal="center" vertical="top" wrapText="1"/>
    </xf>
    <xf numFmtId="2" fontId="24" fillId="0" borderId="5" xfId="0" applyNumberFormat="1" applyFont="1" applyBorder="1" applyAlignment="1">
      <alignment horizontal="center" vertical="top"/>
    </xf>
    <xf numFmtId="173" fontId="7" fillId="0" borderId="4" xfId="0" applyNumberFormat="1" applyFont="1" applyBorder="1" applyAlignment="1">
      <alignment horizontal="center" vertical="top"/>
    </xf>
    <xf numFmtId="0" fontId="3" fillId="0" borderId="5" xfId="0" applyFont="1" applyBorder="1" applyAlignment="1">
      <alignment vertical="top" wrapText="1"/>
    </xf>
    <xf numFmtId="174" fontId="20" fillId="0" borderId="6" xfId="0" applyNumberFormat="1" applyFont="1" applyBorder="1" applyAlignment="1">
      <alignment horizontal="center" vertical="top" wrapText="1"/>
    </xf>
    <xf numFmtId="174" fontId="20" fillId="0" borderId="5" xfId="0" applyNumberFormat="1" applyFont="1" applyBorder="1" applyAlignment="1">
      <alignment horizontal="center" vertical="top" wrapText="1"/>
    </xf>
    <xf numFmtId="167" fontId="9" fillId="0" borderId="9" xfId="0" applyNumberFormat="1" applyFont="1" applyBorder="1" applyAlignment="1">
      <alignment horizontal="center"/>
    </xf>
    <xf numFmtId="167" fontId="22" fillId="0" borderId="11" xfId="0" applyNumberFormat="1" applyFont="1" applyBorder="1" applyAlignment="1">
      <alignment horizontal="center"/>
    </xf>
    <xf numFmtId="167" fontId="9" fillId="0" borderId="11" xfId="0" applyNumberFormat="1" applyFont="1" applyBorder="1" applyAlignment="1">
      <alignment horizontal="center"/>
    </xf>
    <xf numFmtId="174" fontId="24" fillId="0" borderId="5" xfId="0" applyNumberFormat="1" applyFont="1" applyBorder="1" applyAlignment="1">
      <alignment horizontal="center" wrapText="1"/>
    </xf>
    <xf numFmtId="3" fontId="20" fillId="0" borderId="15" xfId="0" applyNumberFormat="1" applyFont="1" applyBorder="1" applyAlignment="1">
      <alignment horizontal="center" vertical="center"/>
    </xf>
    <xf numFmtId="167" fontId="9" fillId="0" borderId="4" xfId="1" applyNumberFormat="1" applyFont="1" applyFill="1" applyBorder="1" applyAlignment="1">
      <alignment horizontal="center" vertical="center"/>
    </xf>
    <xf numFmtId="167" fontId="22" fillId="0" borderId="6" xfId="1" applyNumberFormat="1" applyFont="1" applyFill="1" applyBorder="1" applyAlignment="1">
      <alignment horizontal="center" vertic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4" fontId="3" fillId="0" borderId="4" xfId="0" applyNumberFormat="1" applyFont="1" applyBorder="1" applyAlignment="1">
      <alignment horizontal="center" vertical="top"/>
    </xf>
    <xf numFmtId="0" fontId="3" fillId="0" borderId="13" xfId="0" applyFont="1" applyBorder="1" applyAlignment="1">
      <alignment horizontal="left" wrapText="1"/>
    </xf>
    <xf numFmtId="0" fontId="4" fillId="0" borderId="10" xfId="0" applyFont="1" applyBorder="1" applyAlignment="1">
      <alignment horizontal="right"/>
    </xf>
    <xf numFmtId="0" fontId="4" fillId="0" borderId="4" xfId="0" applyFont="1" applyBorder="1" applyAlignment="1">
      <alignment horizontal="right"/>
    </xf>
    <xf numFmtId="0" fontId="4" fillId="2" borderId="1" xfId="0" applyFont="1" applyFill="1" applyBorder="1" applyAlignment="1">
      <alignment horizontal="center" vertical="center" wrapText="1"/>
    </xf>
    <xf numFmtId="0" fontId="4" fillId="0" borderId="0" xfId="0" applyFont="1" applyAlignment="1">
      <alignment horizontal="center"/>
    </xf>
    <xf numFmtId="0" fontId="4" fillId="0" borderId="3" xfId="0" applyFont="1" applyBorder="1" applyAlignment="1">
      <alignment horizontal="left"/>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6" xfId="0" applyFont="1" applyBorder="1" applyAlignment="1">
      <alignment horizontal="right"/>
    </xf>
    <xf numFmtId="0" fontId="3" fillId="0" borderId="14" xfId="0" applyFont="1" applyBorder="1" applyAlignment="1">
      <alignment horizontal="left" vertical="top" wrapText="1"/>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14" xfId="0" applyFont="1" applyBorder="1" applyAlignment="1">
      <alignment horizontal="left" vertical="top" wrapText="1"/>
    </xf>
    <xf numFmtId="0" fontId="7" fillId="0" borderId="6"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3" borderId="4" xfId="0" applyFont="1" applyFill="1" applyBorder="1" applyAlignment="1">
      <alignment horizontal="center" vertical="center"/>
    </xf>
    <xf numFmtId="0" fontId="3" fillId="0" borderId="1" xfId="0" applyFont="1" applyBorder="1" applyAlignment="1">
      <alignment horizontal="left" vertical="top" wrapText="1"/>
    </xf>
    <xf numFmtId="0" fontId="5" fillId="0" borderId="10" xfId="0" applyFont="1" applyBorder="1" applyAlignment="1">
      <alignment horizontal="center" vertical="center"/>
    </xf>
    <xf numFmtId="0" fontId="3" fillId="0" borderId="10" xfId="0" applyFont="1" applyBorder="1" applyAlignment="1">
      <alignment horizontal="left" vertical="top"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3" fillId="0" borderId="4" xfId="0" applyFont="1" applyBorder="1" applyAlignment="1">
      <alignment horizontal="center" vertical="top"/>
    </xf>
    <xf numFmtId="0" fontId="5" fillId="0" borderId="4" xfId="0" applyFont="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11" xfId="0" applyFont="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left" vertical="top" wrapText="1"/>
    </xf>
    <xf numFmtId="4" fontId="3" fillId="0" borderId="4" xfId="0" applyNumberFormat="1" applyFont="1" applyBorder="1" applyAlignment="1">
      <alignment horizontal="center" vertical="top" wrapText="1"/>
    </xf>
    <xf numFmtId="4" fontId="3" fillId="0" borderId="5" xfId="0" applyNumberFormat="1" applyFont="1" applyBorder="1" applyAlignment="1">
      <alignment horizontal="center" vertical="top" wrapText="1"/>
    </xf>
    <xf numFmtId="4" fontId="3" fillId="0" borderId="6"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2" borderId="1" xfId="0" applyFont="1" applyFill="1" applyBorder="1" applyAlignment="1">
      <alignment horizontal="center" vertical="center"/>
    </xf>
    <xf numFmtId="0" fontId="3" fillId="0" borderId="1" xfId="0" applyFont="1" applyBorder="1" applyAlignment="1">
      <alignment horizontal="left" wrapText="1"/>
    </xf>
    <xf numFmtId="0" fontId="4" fillId="0" borderId="1" xfId="0" applyFont="1" applyBorder="1" applyAlignment="1">
      <alignment horizontal="left" wrapText="1"/>
    </xf>
    <xf numFmtId="0" fontId="3" fillId="0" borderId="1" xfId="0" applyFont="1" applyBorder="1" applyAlignment="1">
      <alignment vertical="top"/>
    </xf>
    <xf numFmtId="0" fontId="3" fillId="0" borderId="1" xfId="0" applyFont="1" applyBorder="1" applyAlignment="1">
      <alignment vertical="top" wrapText="1"/>
    </xf>
    <xf numFmtId="4" fontId="3" fillId="0" borderId="1" xfId="0" applyNumberFormat="1" applyFont="1" applyBorder="1" applyAlignment="1">
      <alignment horizontal="center" vertical="top"/>
    </xf>
    <xf numFmtId="4" fontId="4" fillId="0" borderId="1" xfId="0" applyNumberFormat="1" applyFont="1" applyBorder="1" applyAlignment="1">
      <alignment horizontal="center"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4" fillId="0" borderId="3" xfId="0" applyFont="1" applyBorder="1" applyAlignment="1">
      <alignment horizontal="left" vertical="top"/>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3" fontId="3" fillId="0" borderId="9"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3" fontId="3" fillId="0" borderId="10"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15" xfId="0" applyNumberFormat="1" applyFont="1" applyBorder="1" applyAlignment="1">
      <alignment horizontal="center" vertical="top" wrapText="1"/>
    </xf>
    <xf numFmtId="49" fontId="3" fillId="0" borderId="11"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1" xfId="0" applyFont="1" applyFill="1" applyBorder="1" applyAlignment="1">
      <alignment horizontal="center"/>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9" xfId="0" applyFont="1" applyBorder="1" applyAlignment="1">
      <alignment vertical="top" wrapText="1"/>
    </xf>
    <xf numFmtId="0" fontId="3" fillId="0" borderId="13" xfId="0" applyFont="1" applyBorder="1" applyAlignment="1">
      <alignment vertical="top" wrapText="1"/>
    </xf>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1" xfId="0" applyFont="1" applyFill="1" applyBorder="1" applyAlignment="1">
      <alignment horizont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horizontal="center" vertic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4" fillId="0" borderId="4" xfId="0" applyFont="1" applyBorder="1" applyAlignment="1">
      <alignment horizontal="right" vertical="top"/>
    </xf>
    <xf numFmtId="0" fontId="4" fillId="0" borderId="9" xfId="0" applyFont="1" applyBorder="1" applyAlignment="1">
      <alignment horizontal="right" vertical="top"/>
    </xf>
    <xf numFmtId="0" fontId="3" fillId="3" borderId="6" xfId="0" applyFont="1" applyFill="1" applyBorder="1" applyAlignment="1">
      <alignment horizontal="center" vertical="top" wrapText="1"/>
    </xf>
    <xf numFmtId="0" fontId="3" fillId="0" borderId="0" xfId="0" applyFont="1" applyAlignment="1">
      <alignment horizontal="left" wrapText="1"/>
    </xf>
    <xf numFmtId="0" fontId="3" fillId="3" borderId="14" xfId="0" applyFont="1" applyFill="1" applyBorder="1" applyAlignment="1">
      <alignment horizontal="left" vertical="top" wrapText="1"/>
    </xf>
    <xf numFmtId="0" fontId="3" fillId="4" borderId="6" xfId="0" applyFont="1" applyFill="1" applyBorder="1" applyAlignment="1">
      <alignment horizontal="center" vertical="top" wrapText="1"/>
    </xf>
    <xf numFmtId="0" fontId="0" fillId="0" borderId="9"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0" borderId="0" xfId="0" applyFont="1" applyAlignment="1">
      <alignment horizontal="left"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6" xfId="0" applyFont="1" applyBorder="1" applyAlignment="1">
      <alignment horizontal="center" vertical="center"/>
    </xf>
    <xf numFmtId="2" fontId="3" fillId="0" borderId="4" xfId="0" applyNumberFormat="1" applyFont="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4" fillId="0" borderId="1" xfId="0" applyFont="1" applyBorder="1" applyAlignment="1">
      <alignment horizontal="right"/>
    </xf>
    <xf numFmtId="0" fontId="0" fillId="0" borderId="1" xfId="0" applyBorder="1" applyAlignment="1">
      <alignment horizontal="center"/>
    </xf>
    <xf numFmtId="0" fontId="3" fillId="3" borderId="4" xfId="0" applyFont="1" applyFill="1" applyBorder="1" applyAlignment="1">
      <alignment horizontal="center" vertical="top"/>
    </xf>
    <xf numFmtId="43" fontId="3" fillId="0" borderId="4" xfId="1" applyFont="1" applyBorder="1" applyAlignment="1">
      <alignment horizontal="center" vertical="top"/>
    </xf>
    <xf numFmtId="43" fontId="3" fillId="0" borderId="5" xfId="1" applyFont="1" applyBorder="1" applyAlignment="1">
      <alignment horizontal="center" vertical="top"/>
    </xf>
    <xf numFmtId="43" fontId="3" fillId="0" borderId="6" xfId="1" applyFont="1" applyBorder="1" applyAlignment="1">
      <alignment horizontal="center" vertical="top"/>
    </xf>
    <xf numFmtId="4" fontId="3"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2" fontId="3"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43" fontId="3" fillId="0" borderId="4" xfId="1" applyFont="1" applyFill="1" applyBorder="1" applyAlignment="1">
      <alignment horizontal="center" vertical="top"/>
    </xf>
    <xf numFmtId="43" fontId="3" fillId="0" borderId="5" xfId="1" applyFont="1" applyFill="1" applyBorder="1" applyAlignment="1">
      <alignment horizontal="center" vertical="top"/>
    </xf>
    <xf numFmtId="43" fontId="3" fillId="0" borderId="6" xfId="1" applyFont="1" applyFill="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4" fillId="0" borderId="1" xfId="0" applyFont="1" applyBorder="1" applyAlignment="1">
      <alignment horizontal="right" vertical="top"/>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4" fontId="23" fillId="0" borderId="11" xfId="0" applyNumberFormat="1" applyFont="1" applyBorder="1" applyAlignment="1">
      <alignment horizontal="center" vertical="top"/>
    </xf>
    <xf numFmtId="4" fontId="23" fillId="0" borderId="3" xfId="0" applyNumberFormat="1" applyFont="1" applyBorder="1" applyAlignment="1">
      <alignment horizontal="center" vertical="top"/>
    </xf>
    <xf numFmtId="4" fontId="23" fillId="0" borderId="12" xfId="0" applyNumberFormat="1" applyFont="1" applyBorder="1" applyAlignment="1">
      <alignment horizontal="center" vertical="top"/>
    </xf>
    <xf numFmtId="0" fontId="3" fillId="0" borderId="13"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4" fontId="23" fillId="0" borderId="6" xfId="0" applyNumberFormat="1" applyFont="1" applyBorder="1" applyAlignment="1">
      <alignment horizontal="center" vertical="top"/>
    </xf>
    <xf numFmtId="4" fontId="21" fillId="0" borderId="11" xfId="0" applyNumberFormat="1" applyFont="1" applyBorder="1" applyAlignment="1">
      <alignment horizontal="center" vertical="top"/>
    </xf>
    <xf numFmtId="4" fontId="21" fillId="0" borderId="3" xfId="0" applyNumberFormat="1" applyFont="1" applyBorder="1" applyAlignment="1">
      <alignment horizontal="center" vertical="top"/>
    </xf>
    <xf numFmtId="4" fontId="21" fillId="0" borderId="12" xfId="0" applyNumberFormat="1" applyFont="1" applyBorder="1" applyAlignment="1">
      <alignment horizontal="center" vertical="top"/>
    </xf>
    <xf numFmtId="0" fontId="3" fillId="0" borderId="2"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2" fontId="3" fillId="0" borderId="1" xfId="0" applyNumberFormat="1" applyFont="1" applyBorder="1" applyAlignment="1">
      <alignment horizontal="center" vertical="top" wrapText="1"/>
    </xf>
    <xf numFmtId="0" fontId="3" fillId="3" borderId="1" xfId="0" applyFont="1" applyFill="1" applyBorder="1" applyAlignment="1">
      <alignment horizontal="center" vertical="top" wrapText="1"/>
    </xf>
    <xf numFmtId="4" fontId="4" fillId="0" borderId="4" xfId="0" applyNumberFormat="1" applyFont="1" applyBorder="1" applyAlignment="1">
      <alignment horizontal="center" vertical="top"/>
    </xf>
    <xf numFmtId="0" fontId="4" fillId="0" borderId="4" xfId="0" applyFont="1" applyBorder="1" applyAlignment="1">
      <alignment horizontal="center" vertical="top"/>
    </xf>
    <xf numFmtId="43" fontId="7" fillId="0" borderId="4" xfId="1" applyFont="1" applyFill="1" applyBorder="1" applyAlignment="1">
      <alignment horizontal="center" vertical="top"/>
    </xf>
    <xf numFmtId="43" fontId="7" fillId="0" borderId="6" xfId="1" applyFont="1" applyFill="1" applyBorder="1" applyAlignment="1">
      <alignment horizontal="center" vertical="top"/>
    </xf>
    <xf numFmtId="2" fontId="7" fillId="0" borderId="4" xfId="0" applyNumberFormat="1" applyFont="1" applyBorder="1" applyAlignment="1">
      <alignment horizontal="center" vertical="top"/>
    </xf>
    <xf numFmtId="2" fontId="7" fillId="0" borderId="6" xfId="0" applyNumberFormat="1" applyFont="1" applyBorder="1" applyAlignment="1">
      <alignment horizontal="center" vertical="top"/>
    </xf>
    <xf numFmtId="4" fontId="7" fillId="0" borderId="4" xfId="0" applyNumberFormat="1" applyFont="1" applyBorder="1" applyAlignment="1">
      <alignment horizontal="center" vertical="top"/>
    </xf>
    <xf numFmtId="4" fontId="7" fillId="0" borderId="6" xfId="0" applyNumberFormat="1" applyFont="1" applyBorder="1" applyAlignment="1">
      <alignment horizontal="center" vertical="top"/>
    </xf>
    <xf numFmtId="2" fontId="7" fillId="0" borderId="5" xfId="0" applyNumberFormat="1" applyFont="1" applyBorder="1" applyAlignment="1">
      <alignment horizontal="center" vertical="top"/>
    </xf>
    <xf numFmtId="4" fontId="7" fillId="0" borderId="5" xfId="0" applyNumberFormat="1" applyFont="1" applyBorder="1" applyAlignment="1">
      <alignment horizontal="center" vertical="top"/>
    </xf>
    <xf numFmtId="0" fontId="3" fillId="3" borderId="6" xfId="0" applyFont="1" applyFill="1" applyBorder="1" applyAlignment="1">
      <alignment horizontal="left" vertical="top" wrapText="1"/>
    </xf>
    <xf numFmtId="0" fontId="4" fillId="0" borderId="9" xfId="0" applyFont="1" applyBorder="1" applyAlignment="1">
      <alignment horizontal="left" wrapText="1"/>
    </xf>
    <xf numFmtId="4" fontId="4" fillId="0" borderId="9" xfId="0" applyNumberFormat="1" applyFont="1" applyBorder="1" applyAlignment="1">
      <alignment horizontal="center" vertical="top"/>
    </xf>
    <xf numFmtId="0" fontId="3" fillId="0" borderId="9" xfId="0" applyFont="1" applyBorder="1" applyAlignment="1">
      <alignment horizontal="left" wrapText="1"/>
    </xf>
    <xf numFmtId="4" fontId="3" fillId="0" borderId="9" xfId="0" applyNumberFormat="1" applyFont="1" applyBorder="1" applyAlignment="1">
      <alignment horizontal="center" vertical="top"/>
    </xf>
    <xf numFmtId="4" fontId="3" fillId="0" borderId="13" xfId="0" applyNumberFormat="1" applyFont="1" applyBorder="1" applyAlignment="1">
      <alignment horizontal="center" vertical="top"/>
    </xf>
    <xf numFmtId="4" fontId="3" fillId="0" borderId="10" xfId="0" applyNumberFormat="1" applyFont="1" applyBorder="1" applyAlignment="1">
      <alignment horizontal="center" vertical="top"/>
    </xf>
    <xf numFmtId="0" fontId="4" fillId="0" borderId="11" xfId="0" applyFont="1" applyBorder="1" applyAlignment="1">
      <alignment horizontal="center" wrapText="1"/>
    </xf>
    <xf numFmtId="0" fontId="4" fillId="0" borderId="3" xfId="0" applyFont="1" applyBorder="1" applyAlignment="1">
      <alignment horizontal="center" wrapText="1"/>
    </xf>
    <xf numFmtId="0" fontId="4" fillId="0" borderId="12" xfId="0" applyFont="1" applyBorder="1" applyAlignment="1">
      <alignment horizontal="center" wrapText="1"/>
    </xf>
    <xf numFmtId="0" fontId="3" fillId="0" borderId="11" xfId="0" applyFont="1" applyBorder="1" applyAlignment="1">
      <alignment horizontal="center" wrapText="1"/>
    </xf>
    <xf numFmtId="0" fontId="3" fillId="0" borderId="3" xfId="0" applyFont="1" applyBorder="1" applyAlignment="1">
      <alignment horizontal="center" wrapText="1"/>
    </xf>
    <xf numFmtId="0" fontId="3" fillId="0" borderId="12" xfId="0" applyFont="1" applyBorder="1" applyAlignment="1">
      <alignment horizontal="center" wrapText="1"/>
    </xf>
    <xf numFmtId="0" fontId="3" fillId="0" borderId="14" xfId="0" applyFont="1" applyBorder="1" applyAlignment="1">
      <alignment horizontal="left" wrapText="1"/>
    </xf>
    <xf numFmtId="4" fontId="7" fillId="0" borderId="9" xfId="0" applyNumberFormat="1" applyFont="1" applyBorder="1" applyAlignment="1">
      <alignment horizontal="center" vertical="top"/>
    </xf>
    <xf numFmtId="4" fontId="7" fillId="0" borderId="13" xfId="0" applyNumberFormat="1" applyFont="1" applyBorder="1" applyAlignment="1">
      <alignment horizontal="center" vertical="top"/>
    </xf>
    <xf numFmtId="4" fontId="7" fillId="0" borderId="10" xfId="0" applyNumberFormat="1" applyFont="1" applyBorder="1" applyAlignment="1">
      <alignment horizontal="center" vertical="top"/>
    </xf>
    <xf numFmtId="0" fontId="4" fillId="0" borderId="4" xfId="0" applyFont="1" applyBorder="1" applyAlignment="1">
      <alignment horizontal="left" wrapText="1"/>
    </xf>
    <xf numFmtId="3" fontId="3" fillId="0" borderId="14" xfId="0" applyNumberFormat="1" applyFont="1" applyBorder="1" applyAlignment="1">
      <alignment horizontal="center" wrapText="1"/>
    </xf>
    <xf numFmtId="3" fontId="3" fillId="0" borderId="0" xfId="0" applyNumberFormat="1" applyFont="1" applyAlignment="1">
      <alignment horizontal="center" wrapText="1"/>
    </xf>
    <xf numFmtId="3" fontId="3" fillId="0" borderId="15" xfId="0" applyNumberFormat="1" applyFont="1" applyBorder="1" applyAlignment="1">
      <alignment horizontal="center" wrapText="1"/>
    </xf>
    <xf numFmtId="0" fontId="0" fillId="0" borderId="4" xfId="0" applyBorder="1" applyAlignment="1">
      <alignment horizontal="center"/>
    </xf>
    <xf numFmtId="0" fontId="3" fillId="0" borderId="8" xfId="0" applyFont="1" applyBorder="1" applyAlignment="1">
      <alignment horizontal="left" vertical="top" wrapText="1"/>
    </xf>
    <xf numFmtId="0" fontId="3" fillId="0" borderId="10" xfId="0" applyFont="1" applyBorder="1" applyAlignment="1">
      <alignment horizontal="center" vertical="center"/>
    </xf>
    <xf numFmtId="0" fontId="3" fillId="0" borderId="7" xfId="0" applyFont="1" applyBorder="1" applyAlignment="1">
      <alignment horizontal="left" vertical="top" wrapText="1"/>
    </xf>
    <xf numFmtId="0" fontId="4" fillId="0" borderId="0" xfId="0" applyFont="1" applyAlignment="1">
      <alignment horizontal="center" wrapText="1"/>
    </xf>
    <xf numFmtId="0" fontId="3" fillId="2" borderId="4" xfId="0" applyFont="1" applyFill="1" applyBorder="1" applyAlignment="1">
      <alignment horizontal="center"/>
    </xf>
    <xf numFmtId="3" fontId="3" fillId="0" borderId="4" xfId="0" applyNumberFormat="1" applyFont="1" applyBorder="1" applyAlignment="1">
      <alignment horizontal="center" wrapText="1"/>
    </xf>
    <xf numFmtId="3" fontId="3" fillId="0" borderId="9" xfId="0" applyNumberFormat="1" applyFont="1" applyBorder="1" applyAlignment="1">
      <alignment horizont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0" fillId="0" borderId="6" xfId="0" applyBorder="1" applyAlignment="1">
      <alignment horizontal="center"/>
    </xf>
    <xf numFmtId="4" fontId="24" fillId="0" borderId="11" xfId="0" applyNumberFormat="1" applyFont="1" applyBorder="1" applyAlignment="1">
      <alignment horizontal="center" vertical="top"/>
    </xf>
    <xf numFmtId="4" fontId="24" fillId="0" borderId="3" xfId="0" applyNumberFormat="1" applyFont="1" applyBorder="1" applyAlignment="1">
      <alignment horizontal="center" vertical="top"/>
    </xf>
    <xf numFmtId="4" fontId="24" fillId="0" borderId="12" xfId="0" applyNumberFormat="1" applyFont="1" applyBorder="1" applyAlignment="1">
      <alignment horizontal="center" vertical="top"/>
    </xf>
    <xf numFmtId="4" fontId="22" fillId="0" borderId="11" xfId="0" applyNumberFormat="1" applyFont="1" applyBorder="1" applyAlignment="1">
      <alignment horizontal="center" vertical="top"/>
    </xf>
    <xf numFmtId="4" fontId="22" fillId="0" borderId="3" xfId="0" applyNumberFormat="1" applyFont="1" applyBorder="1" applyAlignment="1">
      <alignment horizontal="center" vertical="top"/>
    </xf>
    <xf numFmtId="4" fontId="22" fillId="0" borderId="12" xfId="0" applyNumberFormat="1" applyFont="1" applyBorder="1" applyAlignment="1">
      <alignment horizontal="center" vertical="top"/>
    </xf>
    <xf numFmtId="0" fontId="4" fillId="0" borderId="6" xfId="0" applyFont="1" applyBorder="1" applyAlignment="1">
      <alignment horizontal="left" wrapText="1"/>
    </xf>
    <xf numFmtId="0" fontId="4" fillId="0" borderId="11"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center"/>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0" fontId="3" fillId="0" borderId="9" xfId="0" applyFont="1" applyBorder="1" applyAlignment="1">
      <alignment horizontal="center" vertical="top" wrapText="1"/>
    </xf>
    <xf numFmtId="0" fontId="3" fillId="0" borderId="14" xfId="0" applyFont="1" applyBorder="1" applyAlignment="1">
      <alignment horizontal="center" vertical="top" wrapText="1"/>
    </xf>
    <xf numFmtId="0" fontId="3" fillId="0" borderId="11" xfId="0" applyFont="1" applyBorder="1" applyAlignment="1">
      <alignment horizontal="center" vertical="top" wrapText="1"/>
    </xf>
    <xf numFmtId="0" fontId="9" fillId="0" borderId="0" xfId="0" applyFont="1" applyAlignment="1">
      <alignment horizontal="center"/>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7" fillId="0" borderId="1" xfId="0" applyFont="1" applyBorder="1" applyAlignment="1">
      <alignment horizontal="left" vertical="top" wrapText="1"/>
    </xf>
    <xf numFmtId="4" fontId="25" fillId="0" borderId="11" xfId="0" applyNumberFormat="1" applyFont="1" applyBorder="1" applyAlignment="1">
      <alignment horizontal="center" vertical="top"/>
    </xf>
    <xf numFmtId="4" fontId="25" fillId="0" borderId="3" xfId="0" applyNumberFormat="1" applyFont="1" applyBorder="1" applyAlignment="1">
      <alignment horizontal="center" vertical="top"/>
    </xf>
    <xf numFmtId="4" fontId="25" fillId="0" borderId="12" xfId="0" applyNumberFormat="1" applyFont="1" applyBorder="1" applyAlignment="1">
      <alignment horizontal="center" vertical="top"/>
    </xf>
    <xf numFmtId="0" fontId="3" fillId="0" borderId="4" xfId="0" applyFont="1" applyBorder="1" applyAlignment="1">
      <alignment horizontal="left" wrapText="1"/>
    </xf>
    <xf numFmtId="4" fontId="20" fillId="0" borderId="11" xfId="0" applyNumberFormat="1" applyFont="1" applyBorder="1" applyAlignment="1">
      <alignment horizontal="center" vertical="top"/>
    </xf>
    <xf numFmtId="4" fontId="20" fillId="0" borderId="3" xfId="0" applyNumberFormat="1" applyFont="1" applyBorder="1" applyAlignment="1">
      <alignment horizontal="center" vertical="top"/>
    </xf>
    <xf numFmtId="4" fontId="20" fillId="0" borderId="12" xfId="0" applyNumberFormat="1" applyFont="1" applyBorder="1" applyAlignment="1">
      <alignment horizontal="center" vertical="top"/>
    </xf>
    <xf numFmtId="0" fontId="9" fillId="0" borderId="0" xfId="0" applyFont="1" applyAlignment="1">
      <alignment horizontal="center"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20" fillId="0" borderId="4" xfId="0" applyFont="1" applyBorder="1" applyAlignment="1">
      <alignment horizontal="center" vertical="top" wrapText="1"/>
    </xf>
    <xf numFmtId="0" fontId="9" fillId="0" borderId="3" xfId="0" applyFont="1" applyBorder="1" applyAlignment="1">
      <alignment horizontal="left" vertical="top"/>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4" fontId="7" fillId="0" borderId="1" xfId="0" applyNumberFormat="1"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4" fontId="7" fillId="0" borderId="1" xfId="0" applyNumberFormat="1" applyFont="1" applyBorder="1" applyAlignment="1">
      <alignment horizontal="center" vertical="top"/>
    </xf>
    <xf numFmtId="4" fontId="9" fillId="0" borderId="4" xfId="0" applyNumberFormat="1" applyFont="1" applyBorder="1" applyAlignment="1">
      <alignment horizontal="center" vertical="top"/>
    </xf>
    <xf numFmtId="4" fontId="9" fillId="0" borderId="2" xfId="0" applyNumberFormat="1" applyFont="1" applyBorder="1" applyAlignment="1">
      <alignment horizontal="center" vertical="top"/>
    </xf>
    <xf numFmtId="4" fontId="9" fillId="0" borderId="7" xfId="0" applyNumberFormat="1" applyFont="1" applyBorder="1" applyAlignment="1">
      <alignment horizontal="center" vertical="top"/>
    </xf>
    <xf numFmtId="4" fontId="9" fillId="0" borderId="8" xfId="0" applyNumberFormat="1" applyFont="1" applyBorder="1" applyAlignment="1">
      <alignment horizontal="center" vertical="top"/>
    </xf>
    <xf numFmtId="4" fontId="9" fillId="0" borderId="1" xfId="0" applyNumberFormat="1" applyFont="1" applyBorder="1" applyAlignment="1">
      <alignment horizontal="center" vertical="top"/>
    </xf>
    <xf numFmtId="4" fontId="3" fillId="0" borderId="2" xfId="0" applyNumberFormat="1" applyFont="1" applyBorder="1" applyAlignment="1">
      <alignment horizontal="center" vertical="top"/>
    </xf>
    <xf numFmtId="4" fontId="3" fillId="0" borderId="7" xfId="0" applyNumberFormat="1" applyFont="1" applyBorder="1" applyAlignment="1">
      <alignment horizontal="center" vertical="top"/>
    </xf>
    <xf numFmtId="4" fontId="3" fillId="0" borderId="8" xfId="0" applyNumberFormat="1" applyFont="1" applyBorder="1" applyAlignment="1">
      <alignment horizontal="center" vertical="top"/>
    </xf>
    <xf numFmtId="0" fontId="4" fillId="0" borderId="13" xfId="0" applyFont="1" applyBorder="1" applyAlignment="1">
      <alignment horizontal="right" vertical="top"/>
    </xf>
    <xf numFmtId="0" fontId="4" fillId="0" borderId="10" xfId="0" applyFont="1" applyBorder="1" applyAlignment="1">
      <alignment horizontal="right" vertical="top"/>
    </xf>
    <xf numFmtId="0" fontId="4" fillId="0" borderId="11" xfId="0" applyFont="1" applyBorder="1" applyAlignment="1">
      <alignment horizontal="right" vertical="top"/>
    </xf>
    <xf numFmtId="0" fontId="4" fillId="0" borderId="3" xfId="0" applyFont="1" applyBorder="1" applyAlignment="1">
      <alignment horizontal="right" vertical="top"/>
    </xf>
    <xf numFmtId="0" fontId="4" fillId="0" borderId="12" xfId="0" applyFont="1" applyBorder="1" applyAlignment="1">
      <alignment horizontal="right" vertical="top"/>
    </xf>
    <xf numFmtId="0" fontId="4" fillId="0" borderId="6" xfId="0" applyFont="1" applyBorder="1" applyAlignment="1">
      <alignment horizont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4" fontId="3" fillId="0" borderId="9" xfId="0" applyNumberFormat="1" applyFont="1" applyBorder="1" applyAlignment="1">
      <alignment horizontal="center" vertical="top" wrapText="1"/>
    </xf>
    <xf numFmtId="4" fontId="3" fillId="0" borderId="14" xfId="0" applyNumberFormat="1" applyFont="1" applyBorder="1" applyAlignment="1">
      <alignment horizontal="center" vertical="top" wrapText="1"/>
    </xf>
    <xf numFmtId="0" fontId="4" fillId="0" borderId="13" xfId="0" applyFont="1" applyBorder="1" applyAlignment="1">
      <alignment horizontal="left" wrapText="1"/>
    </xf>
    <xf numFmtId="4" fontId="9" fillId="0" borderId="9" xfId="0" applyNumberFormat="1" applyFont="1" applyBorder="1" applyAlignment="1">
      <alignment horizontal="center" vertical="top"/>
    </xf>
    <xf numFmtId="4" fontId="9" fillId="0" borderId="13" xfId="0" applyNumberFormat="1" applyFont="1" applyBorder="1" applyAlignment="1">
      <alignment horizontal="center" vertical="top"/>
    </xf>
    <xf numFmtId="4" fontId="9" fillId="0" borderId="10" xfId="0" applyNumberFormat="1" applyFont="1" applyBorder="1" applyAlignment="1">
      <alignment horizontal="center" vertical="top"/>
    </xf>
    <xf numFmtId="1" fontId="3" fillId="0" borderId="4" xfId="0" applyNumberFormat="1" applyFont="1" applyBorder="1" applyAlignment="1">
      <alignment horizontal="left" vertical="top"/>
    </xf>
    <xf numFmtId="1" fontId="3" fillId="0" borderId="6" xfId="0" applyNumberFormat="1" applyFont="1" applyBorder="1" applyAlignment="1">
      <alignment horizontal="left" vertical="top"/>
    </xf>
    <xf numFmtId="1" fontId="3" fillId="0" borderId="5" xfId="0" applyNumberFormat="1" applyFont="1" applyBorder="1" applyAlignment="1">
      <alignment horizontal="left" vertical="top"/>
    </xf>
    <xf numFmtId="0" fontId="3" fillId="0" borderId="6" xfId="0" applyFont="1" applyBorder="1" applyAlignment="1">
      <alignment horizontal="left" wrapText="1"/>
    </xf>
    <xf numFmtId="0" fontId="4" fillId="0" borderId="5" xfId="0" applyFont="1" applyBorder="1" applyAlignment="1">
      <alignment horizontal="left" wrapText="1"/>
    </xf>
    <xf numFmtId="0" fontId="4" fillId="0" borderId="14" xfId="0" applyFont="1" applyBorder="1" applyAlignment="1">
      <alignment horizontal="center" wrapText="1"/>
    </xf>
    <xf numFmtId="4" fontId="22" fillId="0" borderId="14" xfId="0" applyNumberFormat="1" applyFont="1" applyBorder="1" applyAlignment="1">
      <alignment horizontal="center" vertical="top"/>
    </xf>
    <xf numFmtId="4" fontId="22" fillId="0" borderId="0" xfId="0" applyNumberFormat="1" applyFont="1" applyAlignment="1">
      <alignment horizontal="center" vertical="top"/>
    </xf>
    <xf numFmtId="4" fontId="22" fillId="0" borderId="15" xfId="0" applyNumberFormat="1" applyFont="1" applyBorder="1" applyAlignment="1">
      <alignment horizontal="center" vertical="top"/>
    </xf>
    <xf numFmtId="0" fontId="20" fillId="0" borderId="6" xfId="0" applyFont="1" applyBorder="1" applyAlignment="1">
      <alignment horizontal="left" vertical="top" wrapText="1"/>
    </xf>
    <xf numFmtId="0" fontId="4" fillId="0" borderId="9" xfId="0" applyFont="1" applyBorder="1" applyAlignment="1">
      <alignment horizontal="right"/>
    </xf>
    <xf numFmtId="0" fontId="4" fillId="0" borderId="13" xfId="0" applyFont="1" applyBorder="1" applyAlignment="1">
      <alignment horizontal="right"/>
    </xf>
    <xf numFmtId="0" fontId="16" fillId="0" borderId="11" xfId="0" applyFont="1" applyBorder="1" applyAlignment="1">
      <alignment horizontal="right"/>
    </xf>
    <xf numFmtId="0" fontId="16" fillId="0" borderId="3" xfId="0" applyFont="1" applyBorder="1" applyAlignment="1">
      <alignment horizontal="right"/>
    </xf>
    <xf numFmtId="3" fontId="7" fillId="0" borderId="4"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11" fillId="0" borderId="2"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wrapText="1"/>
    </xf>
  </cellXfs>
  <cellStyles count="3">
    <cellStyle name="Hipersaitas" xfId="2" builtinId="8"/>
    <cellStyle name="Įprastas" xfId="0" builtinId="0"/>
    <cellStyle name="Kablelis" xfId="1" builtinId="3"/>
  </cellStyles>
  <dxfs count="15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28"/>
  <sheetViews>
    <sheetView zoomScale="70" zoomScaleNormal="70" zoomScaleSheetLayoutView="70" workbookViewId="0">
      <pane xSplit="12" ySplit="8" topLeftCell="M20" activePane="bottomRight" state="frozen"/>
      <selection activeCell="P125" sqref="P125:P129"/>
      <selection pane="topRight" activeCell="P125" sqref="P125:P129"/>
      <selection pane="bottomLeft" activeCell="P125" sqref="P125:P129"/>
      <selection pane="bottomRight" activeCell="J97" sqref="J97:J99"/>
    </sheetView>
  </sheetViews>
  <sheetFormatPr defaultRowHeight="14.4" x14ac:dyDescent="0.3"/>
  <cols>
    <col min="1" max="1" width="4" customWidth="1"/>
    <col min="2" max="2" width="6.33203125" customWidth="1"/>
    <col min="3" max="3" width="17.33203125" customWidth="1"/>
    <col min="4" max="4" width="16.109375" customWidth="1"/>
    <col min="5" max="5" width="14.44140625" customWidth="1"/>
    <col min="6" max="6" width="33.44140625" customWidth="1"/>
    <col min="7" max="7" width="10" customWidth="1"/>
    <col min="8" max="8" width="10.6640625" customWidth="1"/>
    <col min="9" max="9" width="11" customWidth="1"/>
    <col min="10" max="10" width="27.88671875" customWidth="1"/>
    <col min="11" max="11" width="69" customWidth="1"/>
  </cols>
  <sheetData>
    <row r="2" spans="2:11" ht="14.4" customHeight="1" x14ac:dyDescent="0.3">
      <c r="B2" s="386" t="s">
        <v>0</v>
      </c>
      <c r="C2" s="386"/>
      <c r="D2" s="386"/>
      <c r="E2" s="386"/>
      <c r="F2" s="386"/>
      <c r="G2" s="386"/>
      <c r="H2" s="386"/>
      <c r="I2" s="386"/>
      <c r="J2" s="386"/>
      <c r="K2" s="386"/>
    </row>
    <row r="3" spans="2:11" ht="18.600000000000001" customHeight="1" x14ac:dyDescent="0.3">
      <c r="B3" s="386" t="s">
        <v>1</v>
      </c>
      <c r="C3" s="386"/>
      <c r="D3" s="386"/>
      <c r="E3" s="386"/>
      <c r="F3" s="386"/>
      <c r="G3" s="386"/>
      <c r="H3" s="386"/>
      <c r="I3" s="386"/>
      <c r="J3" s="386"/>
      <c r="K3" s="386"/>
    </row>
    <row r="5" spans="2:11" ht="15.6" x14ac:dyDescent="0.3">
      <c r="B5" s="361" t="s">
        <v>2</v>
      </c>
      <c r="C5" s="361"/>
      <c r="D5" s="361"/>
      <c r="E5" s="361"/>
    </row>
    <row r="6" spans="2:11" ht="27.6" customHeight="1" x14ac:dyDescent="0.3">
      <c r="B6" s="359" t="s">
        <v>3</v>
      </c>
      <c r="C6" s="359" t="s">
        <v>4</v>
      </c>
      <c r="D6" s="359"/>
      <c r="E6" s="359" t="s">
        <v>5</v>
      </c>
      <c r="F6" s="387" t="s">
        <v>6</v>
      </c>
      <c r="G6" s="387"/>
      <c r="H6" s="387"/>
      <c r="I6" s="387"/>
      <c r="J6" s="359" t="s">
        <v>7</v>
      </c>
      <c r="K6" s="359" t="s">
        <v>8</v>
      </c>
    </row>
    <row r="7" spans="2:11" ht="64.2" customHeight="1" x14ac:dyDescent="0.3">
      <c r="B7" s="359"/>
      <c r="C7" s="3" t="s">
        <v>9</v>
      </c>
      <c r="D7" s="3" t="s">
        <v>10</v>
      </c>
      <c r="E7" s="359"/>
      <c r="F7" s="3" t="s">
        <v>11</v>
      </c>
      <c r="G7" s="3" t="s">
        <v>12</v>
      </c>
      <c r="H7" s="3" t="s">
        <v>13</v>
      </c>
      <c r="I7" s="3" t="s">
        <v>14</v>
      </c>
      <c r="J7" s="359"/>
      <c r="K7" s="359"/>
    </row>
    <row r="8" spans="2:11" ht="15.6" x14ac:dyDescent="0.3">
      <c r="B8" s="4">
        <v>1</v>
      </c>
      <c r="C8" s="4">
        <v>2</v>
      </c>
      <c r="D8" s="4">
        <v>3</v>
      </c>
      <c r="E8" s="4">
        <v>4</v>
      </c>
      <c r="F8" s="4">
        <v>5</v>
      </c>
      <c r="G8" s="4">
        <v>6</v>
      </c>
      <c r="H8" s="4">
        <v>7</v>
      </c>
      <c r="I8" s="4">
        <v>8</v>
      </c>
      <c r="J8" s="4">
        <v>9</v>
      </c>
      <c r="K8" s="4">
        <v>10</v>
      </c>
    </row>
    <row r="9" spans="2:11" ht="18" customHeight="1" x14ac:dyDescent="0.3">
      <c r="B9" s="352" t="s">
        <v>15</v>
      </c>
      <c r="C9" s="346" t="s">
        <v>122</v>
      </c>
      <c r="D9" s="352" t="s">
        <v>123</v>
      </c>
      <c r="E9" s="352" t="s">
        <v>509</v>
      </c>
      <c r="F9" s="346" t="s">
        <v>508</v>
      </c>
      <c r="G9" s="250">
        <v>67.8</v>
      </c>
      <c r="H9" s="251">
        <v>69</v>
      </c>
      <c r="I9" s="250">
        <v>71</v>
      </c>
      <c r="J9" s="346" t="s">
        <v>124</v>
      </c>
      <c r="K9" s="346" t="s">
        <v>428</v>
      </c>
    </row>
    <row r="10" spans="2:11" ht="18.75" customHeight="1" x14ac:dyDescent="0.3">
      <c r="B10" s="352"/>
      <c r="C10" s="346"/>
      <c r="D10" s="352"/>
      <c r="E10" s="352"/>
      <c r="F10" s="346"/>
      <c r="G10" s="11" t="s">
        <v>17</v>
      </c>
      <c r="H10" s="11" t="s">
        <v>18</v>
      </c>
      <c r="I10" s="11" t="s">
        <v>19</v>
      </c>
      <c r="J10" s="346"/>
      <c r="K10" s="346"/>
    </row>
    <row r="11" spans="2:11" ht="16.2" customHeight="1" x14ac:dyDescent="0.3">
      <c r="B11" s="352"/>
      <c r="C11" s="346"/>
      <c r="D11" s="352"/>
      <c r="E11" s="352" t="s">
        <v>509</v>
      </c>
      <c r="F11" s="346" t="s">
        <v>125</v>
      </c>
      <c r="G11" s="250">
        <v>16.600000000000001</v>
      </c>
      <c r="H11" s="250">
        <v>19.600000000000001</v>
      </c>
      <c r="I11" s="250">
        <v>24.4</v>
      </c>
      <c r="J11" s="346"/>
      <c r="K11" s="346"/>
    </row>
    <row r="12" spans="2:11" ht="52.5" customHeight="1" x14ac:dyDescent="0.3">
      <c r="B12" s="352"/>
      <c r="C12" s="346"/>
      <c r="D12" s="352"/>
      <c r="E12" s="352"/>
      <c r="F12" s="346"/>
      <c r="G12" s="11" t="s">
        <v>21</v>
      </c>
      <c r="H12" s="11" t="s">
        <v>18</v>
      </c>
      <c r="I12" s="11" t="s">
        <v>19</v>
      </c>
      <c r="J12" s="346"/>
      <c r="K12" s="346"/>
    </row>
    <row r="13" spans="2:11" ht="15.6" x14ac:dyDescent="0.3">
      <c r="B13" s="352"/>
      <c r="C13" s="346"/>
      <c r="D13" s="352"/>
      <c r="E13" s="352" t="s">
        <v>509</v>
      </c>
      <c r="F13" s="346" t="s">
        <v>126</v>
      </c>
      <c r="G13" s="250">
        <v>30.28</v>
      </c>
      <c r="H13" s="250">
        <v>28.7</v>
      </c>
      <c r="I13" s="250">
        <v>21.9</v>
      </c>
      <c r="J13" s="346"/>
      <c r="K13" s="346"/>
    </row>
    <row r="14" spans="2:11" ht="20.25" customHeight="1" x14ac:dyDescent="0.3">
      <c r="B14" s="352"/>
      <c r="C14" s="346"/>
      <c r="D14" s="352"/>
      <c r="E14" s="352"/>
      <c r="F14" s="346"/>
      <c r="G14" s="51" t="s">
        <v>17</v>
      </c>
      <c r="H14" s="51" t="s">
        <v>18</v>
      </c>
      <c r="I14" s="51" t="s">
        <v>19</v>
      </c>
      <c r="J14" s="346"/>
      <c r="K14" s="346"/>
    </row>
    <row r="15" spans="2:11" ht="15.6" x14ac:dyDescent="0.3">
      <c r="B15" s="352" t="s">
        <v>22</v>
      </c>
      <c r="C15" s="346" t="s">
        <v>127</v>
      </c>
      <c r="D15" s="352" t="s">
        <v>128</v>
      </c>
      <c r="E15" s="352" t="s">
        <v>459</v>
      </c>
      <c r="F15" s="370" t="s">
        <v>655</v>
      </c>
      <c r="G15" s="250">
        <v>0</v>
      </c>
      <c r="H15" s="86">
        <v>0</v>
      </c>
      <c r="I15" s="252">
        <f>'IV skyrius VIII skirsnis'!N14+'IV skyriaus XI skirsnis'!N10-I33-I79</f>
        <v>49326</v>
      </c>
      <c r="J15" s="28"/>
      <c r="K15" s="29"/>
    </row>
    <row r="16" spans="2:11" ht="15.6" x14ac:dyDescent="0.3">
      <c r="B16" s="353"/>
      <c r="C16" s="347"/>
      <c r="D16" s="353"/>
      <c r="E16" s="353"/>
      <c r="F16" s="371"/>
      <c r="G16" s="253" t="s">
        <v>21</v>
      </c>
      <c r="H16" s="253" t="s">
        <v>18</v>
      </c>
      <c r="I16" s="220"/>
      <c r="J16" s="94"/>
      <c r="K16" s="95"/>
    </row>
    <row r="17" spans="2:11" ht="18.75" customHeight="1" x14ac:dyDescent="0.3">
      <c r="B17" s="354"/>
      <c r="C17" s="348"/>
      <c r="D17" s="354"/>
      <c r="E17" s="354"/>
      <c r="F17" s="372"/>
      <c r="G17" s="11"/>
      <c r="H17" s="11"/>
      <c r="I17" s="11" t="s">
        <v>23</v>
      </c>
      <c r="J17" s="94"/>
      <c r="K17" s="95"/>
    </row>
    <row r="18" spans="2:11" ht="15.6" x14ac:dyDescent="0.3">
      <c r="B18" s="352" t="s">
        <v>24</v>
      </c>
      <c r="C18" s="346" t="s">
        <v>129</v>
      </c>
      <c r="D18" s="352" t="s">
        <v>130</v>
      </c>
      <c r="E18" s="352" t="s">
        <v>459</v>
      </c>
      <c r="F18" s="369" t="s">
        <v>652</v>
      </c>
      <c r="G18" s="250">
        <v>0</v>
      </c>
      <c r="H18" s="250">
        <v>0</v>
      </c>
      <c r="I18" s="254">
        <f>'IV skyrius VIII skirsnis'!N16</f>
        <v>20.650000000000002</v>
      </c>
      <c r="J18" s="28"/>
      <c r="K18" s="29"/>
    </row>
    <row r="19" spans="2:11" ht="50.25" customHeight="1" x14ac:dyDescent="0.3">
      <c r="B19" s="353"/>
      <c r="C19" s="347"/>
      <c r="D19" s="353"/>
      <c r="E19" s="354"/>
      <c r="F19" s="348"/>
      <c r="G19" s="11" t="s">
        <v>17</v>
      </c>
      <c r="H19" s="11" t="s">
        <v>18</v>
      </c>
      <c r="I19" s="11" t="s">
        <v>23</v>
      </c>
      <c r="J19" s="94"/>
      <c r="K19" s="95"/>
    </row>
    <row r="20" spans="2:11" ht="15.6" x14ac:dyDescent="0.3">
      <c r="B20" s="353"/>
      <c r="C20" s="347"/>
      <c r="D20" s="353"/>
      <c r="E20" s="352" t="s">
        <v>459</v>
      </c>
      <c r="F20" s="369" t="s">
        <v>651</v>
      </c>
      <c r="G20" s="250">
        <v>0</v>
      </c>
      <c r="H20" s="86">
        <v>0</v>
      </c>
      <c r="I20" s="255">
        <f>'IV skyriaus XI skirsnis'!O60</f>
        <v>21.973999999999997</v>
      </c>
      <c r="J20" s="28"/>
      <c r="K20" s="29"/>
    </row>
    <row r="21" spans="2:11" ht="48.75" customHeight="1" x14ac:dyDescent="0.3">
      <c r="B21" s="353"/>
      <c r="C21" s="347"/>
      <c r="D21" s="353"/>
      <c r="E21" s="354"/>
      <c r="F21" s="348"/>
      <c r="G21" s="11" t="s">
        <v>17</v>
      </c>
      <c r="H21" s="11" t="s">
        <v>18</v>
      </c>
      <c r="I21" s="11" t="s">
        <v>23</v>
      </c>
      <c r="J21" s="59"/>
      <c r="K21" s="52"/>
    </row>
    <row r="22" spans="2:11" ht="15.6" x14ac:dyDescent="0.3">
      <c r="B22" s="353"/>
      <c r="C22" s="347"/>
      <c r="D22" s="353"/>
      <c r="E22" s="352" t="s">
        <v>459</v>
      </c>
      <c r="F22" s="346" t="s">
        <v>433</v>
      </c>
      <c r="G22" s="253" t="s">
        <v>32</v>
      </c>
      <c r="H22" s="253" t="s">
        <v>32</v>
      </c>
      <c r="I22" s="256">
        <f>'IV skyrius VIII skirsnis'!N12</f>
        <v>7.23</v>
      </c>
      <c r="J22" s="94"/>
      <c r="K22" s="95"/>
    </row>
    <row r="23" spans="2:11" ht="51.75" customHeight="1" x14ac:dyDescent="0.3">
      <c r="B23" s="353"/>
      <c r="C23" s="347"/>
      <c r="D23" s="353"/>
      <c r="E23" s="354"/>
      <c r="F23" s="348"/>
      <c r="G23" s="11" t="s">
        <v>17</v>
      </c>
      <c r="H23" s="11" t="s">
        <v>18</v>
      </c>
      <c r="I23" s="11" t="s">
        <v>23</v>
      </c>
      <c r="J23" s="94"/>
      <c r="K23" s="95"/>
    </row>
    <row r="24" spans="2:11" ht="15.6" x14ac:dyDescent="0.3">
      <c r="B24" s="353"/>
      <c r="C24" s="347"/>
      <c r="D24" s="353"/>
      <c r="E24" s="352" t="s">
        <v>459</v>
      </c>
      <c r="F24" s="369" t="s">
        <v>431</v>
      </c>
      <c r="G24" s="250">
        <v>0</v>
      </c>
      <c r="H24" s="250">
        <v>0</v>
      </c>
      <c r="I24" s="257">
        <f>'IV skyrius VIII skirsnis'!N10</f>
        <v>11.98</v>
      </c>
      <c r="J24" s="28"/>
      <c r="K24" s="29"/>
    </row>
    <row r="25" spans="2:11" ht="33.75" customHeight="1" x14ac:dyDescent="0.3">
      <c r="B25" s="354"/>
      <c r="C25" s="348"/>
      <c r="D25" s="354"/>
      <c r="E25" s="354"/>
      <c r="F25" s="348"/>
      <c r="G25" s="11" t="s">
        <v>17</v>
      </c>
      <c r="H25" s="11" t="s">
        <v>18</v>
      </c>
      <c r="I25" s="11" t="s">
        <v>23</v>
      </c>
      <c r="J25" s="94"/>
      <c r="K25" s="95"/>
    </row>
    <row r="26" spans="2:11" ht="16.95" customHeight="1" x14ac:dyDescent="0.3">
      <c r="B26" s="352" t="s">
        <v>26</v>
      </c>
      <c r="C26" s="346" t="s">
        <v>131</v>
      </c>
      <c r="D26" s="352" t="s">
        <v>132</v>
      </c>
      <c r="E26" s="352" t="s">
        <v>509</v>
      </c>
      <c r="F26" s="347" t="s">
        <v>133</v>
      </c>
      <c r="G26" s="258">
        <v>67.8</v>
      </c>
      <c r="H26" s="259">
        <v>69</v>
      </c>
      <c r="I26" s="259">
        <v>71</v>
      </c>
      <c r="J26" s="346"/>
      <c r="K26" s="346" t="s">
        <v>27</v>
      </c>
    </row>
    <row r="27" spans="2:11" ht="129.75" customHeight="1" x14ac:dyDescent="0.3">
      <c r="B27" s="352"/>
      <c r="C27" s="346"/>
      <c r="D27" s="352"/>
      <c r="E27" s="352"/>
      <c r="F27" s="347"/>
      <c r="G27" s="11" t="s">
        <v>17</v>
      </c>
      <c r="H27" s="11" t="s">
        <v>18</v>
      </c>
      <c r="I27" s="11" t="s">
        <v>19</v>
      </c>
      <c r="J27" s="346"/>
      <c r="K27" s="346"/>
    </row>
    <row r="28" spans="2:11" ht="15.75" customHeight="1" x14ac:dyDescent="0.3">
      <c r="B28" s="352" t="s">
        <v>28</v>
      </c>
      <c r="C28" s="346" t="s">
        <v>134</v>
      </c>
      <c r="D28" s="352" t="s">
        <v>135</v>
      </c>
      <c r="E28" s="352" t="s">
        <v>459</v>
      </c>
      <c r="F28" s="369" t="s">
        <v>654</v>
      </c>
      <c r="G28" s="260">
        <v>0</v>
      </c>
      <c r="H28" s="261">
        <v>0</v>
      </c>
      <c r="I28" s="262">
        <f>'IV skyriaus XI skirsnis'!N16</f>
        <v>9790</v>
      </c>
      <c r="J28" s="28"/>
      <c r="K28" s="29"/>
    </row>
    <row r="29" spans="2:11" ht="39.75" customHeight="1" x14ac:dyDescent="0.3">
      <c r="B29" s="353"/>
      <c r="C29" s="347"/>
      <c r="D29" s="353"/>
      <c r="E29" s="354"/>
      <c r="F29" s="348"/>
      <c r="G29" s="11" t="s">
        <v>20</v>
      </c>
      <c r="H29" s="11" t="s">
        <v>18</v>
      </c>
      <c r="I29" s="11" t="s">
        <v>23</v>
      </c>
      <c r="J29" s="94"/>
      <c r="K29" s="95"/>
    </row>
    <row r="30" spans="2:11" ht="15.6" x14ac:dyDescent="0.3">
      <c r="B30" s="353"/>
      <c r="C30" s="347"/>
      <c r="D30" s="353"/>
      <c r="E30" s="352" t="s">
        <v>459</v>
      </c>
      <c r="F30" s="369" t="s">
        <v>650</v>
      </c>
      <c r="G30" s="250">
        <v>0</v>
      </c>
      <c r="H30" s="86">
        <v>0</v>
      </c>
      <c r="I30" s="255">
        <f>'IV skyriaus XI skirsnis'!O91</f>
        <v>354.7956999999999</v>
      </c>
      <c r="J30" s="28"/>
      <c r="K30" s="29"/>
    </row>
    <row r="31" spans="2:11" ht="15.6" x14ac:dyDescent="0.3">
      <c r="B31" s="353"/>
      <c r="C31" s="347"/>
      <c r="D31" s="353"/>
      <c r="E31" s="353"/>
      <c r="F31" s="366"/>
      <c r="G31" s="258"/>
      <c r="H31" s="264"/>
      <c r="I31" s="342"/>
      <c r="J31" s="94"/>
      <c r="K31" s="95"/>
    </row>
    <row r="32" spans="2:11" ht="48.75" customHeight="1" x14ac:dyDescent="0.3">
      <c r="B32" s="354"/>
      <c r="C32" s="348"/>
      <c r="D32" s="354"/>
      <c r="E32" s="354"/>
      <c r="F32" s="348"/>
      <c r="G32" s="11" t="s">
        <v>17</v>
      </c>
      <c r="H32" s="11" t="s">
        <v>18</v>
      </c>
      <c r="I32" s="11" t="s">
        <v>23</v>
      </c>
      <c r="J32" s="59"/>
      <c r="K32" s="52"/>
    </row>
    <row r="33" spans="2:11" ht="15.6" x14ac:dyDescent="0.3">
      <c r="B33" s="352" t="s">
        <v>29</v>
      </c>
      <c r="C33" s="346" t="s">
        <v>136</v>
      </c>
      <c r="D33" s="352" t="s">
        <v>137</v>
      </c>
      <c r="E33" s="352" t="s">
        <v>459</v>
      </c>
      <c r="F33" s="369" t="s">
        <v>656</v>
      </c>
      <c r="G33" s="260">
        <v>0</v>
      </c>
      <c r="H33" s="261">
        <v>0</v>
      </c>
      <c r="I33" s="262">
        <f>'IV skyriaus XI skirsnis'!O214</f>
        <v>13000</v>
      </c>
      <c r="J33" s="28"/>
      <c r="K33" s="29"/>
    </row>
    <row r="34" spans="2:11" ht="85.5" customHeight="1" x14ac:dyDescent="0.3">
      <c r="B34" s="354"/>
      <c r="C34" s="348"/>
      <c r="D34" s="354"/>
      <c r="E34" s="354"/>
      <c r="F34" s="348"/>
      <c r="G34" s="11" t="s">
        <v>20</v>
      </c>
      <c r="H34" s="11" t="s">
        <v>18</v>
      </c>
      <c r="I34" s="11" t="s">
        <v>23</v>
      </c>
      <c r="J34" s="94"/>
      <c r="K34" s="95"/>
    </row>
    <row r="35" spans="2:11" ht="17.399999999999999" customHeight="1" x14ac:dyDescent="0.3">
      <c r="B35" s="352" t="s">
        <v>49</v>
      </c>
      <c r="C35" s="346" t="s">
        <v>138</v>
      </c>
      <c r="D35" s="352" t="s">
        <v>139</v>
      </c>
      <c r="E35" s="352" t="s">
        <v>509</v>
      </c>
      <c r="F35" s="346" t="s">
        <v>140</v>
      </c>
      <c r="G35" s="250">
        <v>84</v>
      </c>
      <c r="H35" s="250">
        <v>84</v>
      </c>
      <c r="I35" s="250">
        <v>94</v>
      </c>
      <c r="J35" s="385"/>
      <c r="K35" s="385"/>
    </row>
    <row r="36" spans="2:11" ht="17.25" customHeight="1" x14ac:dyDescent="0.3">
      <c r="B36" s="352"/>
      <c r="C36" s="346"/>
      <c r="D36" s="352"/>
      <c r="E36" s="352"/>
      <c r="F36" s="346"/>
      <c r="G36" s="11" t="s">
        <v>17</v>
      </c>
      <c r="H36" s="11" t="s">
        <v>18</v>
      </c>
      <c r="I36" s="11" t="s">
        <v>19</v>
      </c>
      <c r="J36" s="385"/>
      <c r="K36" s="385"/>
    </row>
    <row r="37" spans="2:11" ht="21.6" customHeight="1" x14ac:dyDescent="0.3">
      <c r="B37" s="352"/>
      <c r="C37" s="346"/>
      <c r="D37" s="352"/>
      <c r="E37" s="352" t="s">
        <v>509</v>
      </c>
      <c r="F37" s="346" t="s">
        <v>141</v>
      </c>
      <c r="G37" s="250">
        <v>66</v>
      </c>
      <c r="H37" s="250">
        <v>66</v>
      </c>
      <c r="I37" s="250">
        <v>75</v>
      </c>
      <c r="J37" s="385" t="s">
        <v>16</v>
      </c>
      <c r="K37" s="385" t="s">
        <v>16</v>
      </c>
    </row>
    <row r="38" spans="2:11" ht="60" customHeight="1" x14ac:dyDescent="0.3">
      <c r="B38" s="352"/>
      <c r="C38" s="346"/>
      <c r="D38" s="352"/>
      <c r="E38" s="352"/>
      <c r="F38" s="346"/>
      <c r="G38" s="11" t="s">
        <v>21</v>
      </c>
      <c r="H38" s="11" t="s">
        <v>18</v>
      </c>
      <c r="I38" s="11" t="s">
        <v>19</v>
      </c>
      <c r="J38" s="385"/>
      <c r="K38" s="385"/>
    </row>
    <row r="39" spans="2:11" ht="19.2" customHeight="1" x14ac:dyDescent="0.3">
      <c r="B39" s="352"/>
      <c r="C39" s="346"/>
      <c r="D39" s="352"/>
      <c r="E39" s="352" t="s">
        <v>509</v>
      </c>
      <c r="F39" s="346" t="s">
        <v>142</v>
      </c>
      <c r="G39" s="250">
        <v>42.5</v>
      </c>
      <c r="H39" s="85">
        <v>42.5</v>
      </c>
      <c r="I39" s="86">
        <v>90</v>
      </c>
      <c r="J39" s="385" t="s">
        <v>16</v>
      </c>
      <c r="K39" s="385" t="s">
        <v>16</v>
      </c>
    </row>
    <row r="40" spans="2:11" ht="45.75" customHeight="1" x14ac:dyDescent="0.3">
      <c r="B40" s="352"/>
      <c r="C40" s="346"/>
      <c r="D40" s="352"/>
      <c r="E40" s="352"/>
      <c r="F40" s="346"/>
      <c r="G40" s="11" t="s">
        <v>143</v>
      </c>
      <c r="H40" s="11" t="s">
        <v>144</v>
      </c>
      <c r="I40" s="11" t="s">
        <v>145</v>
      </c>
      <c r="J40" s="385"/>
      <c r="K40" s="385"/>
    </row>
    <row r="41" spans="2:11" ht="18" customHeight="1" x14ac:dyDescent="0.3">
      <c r="B41" s="352" t="s">
        <v>146</v>
      </c>
      <c r="C41" s="346" t="s">
        <v>147</v>
      </c>
      <c r="D41" s="352" t="s">
        <v>148</v>
      </c>
      <c r="E41" s="352" t="s">
        <v>459</v>
      </c>
      <c r="F41" s="346" t="s">
        <v>527</v>
      </c>
      <c r="G41" s="86">
        <v>7140</v>
      </c>
      <c r="H41" s="86">
        <v>7140</v>
      </c>
      <c r="I41" s="263">
        <f>'IV skyrius I skirsnis'!O66</f>
        <v>8404</v>
      </c>
      <c r="J41" s="377"/>
      <c r="K41" s="377"/>
    </row>
    <row r="42" spans="2:11" ht="18" customHeight="1" x14ac:dyDescent="0.3">
      <c r="B42" s="352"/>
      <c r="C42" s="346"/>
      <c r="D42" s="352"/>
      <c r="E42" s="352"/>
      <c r="F42" s="346"/>
      <c r="G42" s="264"/>
      <c r="H42" s="264"/>
      <c r="I42" s="197"/>
      <c r="J42" s="377"/>
      <c r="K42" s="377"/>
    </row>
    <row r="43" spans="2:11" ht="18" customHeight="1" x14ac:dyDescent="0.3">
      <c r="B43" s="352"/>
      <c r="C43" s="346"/>
      <c r="D43" s="352"/>
      <c r="E43" s="352"/>
      <c r="F43" s="346"/>
      <c r="G43" s="367" t="s">
        <v>149</v>
      </c>
      <c r="H43" s="367" t="s">
        <v>18</v>
      </c>
      <c r="I43" s="367" t="s">
        <v>23</v>
      </c>
      <c r="J43" s="377"/>
      <c r="K43" s="377"/>
    </row>
    <row r="44" spans="2:11" ht="42.75" customHeight="1" x14ac:dyDescent="0.3">
      <c r="B44" s="352"/>
      <c r="C44" s="346"/>
      <c r="D44" s="352"/>
      <c r="E44" s="352"/>
      <c r="F44" s="346"/>
      <c r="G44" s="368"/>
      <c r="H44" s="368"/>
      <c r="I44" s="368"/>
      <c r="J44" s="377"/>
      <c r="K44" s="377"/>
    </row>
    <row r="45" spans="2:11" ht="15.6" x14ac:dyDescent="0.3">
      <c r="B45" s="352"/>
      <c r="C45" s="346"/>
      <c r="D45" s="352"/>
      <c r="E45" s="352" t="s">
        <v>459</v>
      </c>
      <c r="F45" s="346" t="s">
        <v>150</v>
      </c>
      <c r="G45" s="250">
        <v>6.5</v>
      </c>
      <c r="H45" s="250">
        <v>6.5</v>
      </c>
      <c r="I45" s="85">
        <f>'IV skyrius I skirsnis'!N22</f>
        <v>12.9</v>
      </c>
      <c r="J45" s="377"/>
      <c r="K45" s="377"/>
    </row>
    <row r="46" spans="2:11" ht="15.6" x14ac:dyDescent="0.3">
      <c r="B46" s="352"/>
      <c r="C46" s="346"/>
      <c r="D46" s="352"/>
      <c r="E46" s="352"/>
      <c r="F46" s="346"/>
      <c r="G46" s="367" t="s">
        <v>149</v>
      </c>
      <c r="H46" s="367" t="s">
        <v>18</v>
      </c>
      <c r="I46" s="242"/>
      <c r="J46" s="377"/>
      <c r="K46" s="377"/>
    </row>
    <row r="47" spans="2:11" ht="54.75" customHeight="1" x14ac:dyDescent="0.3">
      <c r="B47" s="352"/>
      <c r="C47" s="346"/>
      <c r="D47" s="352"/>
      <c r="E47" s="352"/>
      <c r="F47" s="346"/>
      <c r="G47" s="368"/>
      <c r="H47" s="368"/>
      <c r="I47" s="51" t="s">
        <v>23</v>
      </c>
      <c r="J47" s="377"/>
      <c r="K47" s="377"/>
    </row>
    <row r="48" spans="2:11" ht="15.75" customHeight="1" x14ac:dyDescent="0.3">
      <c r="B48" s="352"/>
      <c r="C48" s="346"/>
      <c r="D48" s="352"/>
      <c r="E48" s="352" t="s">
        <v>459</v>
      </c>
      <c r="F48" s="375" t="s">
        <v>723</v>
      </c>
      <c r="G48" s="250">
        <v>0</v>
      </c>
      <c r="H48" s="250">
        <v>0</v>
      </c>
      <c r="I48" s="263">
        <f>'IV skyrius I skirsnis'!O69</f>
        <v>1858</v>
      </c>
      <c r="J48" s="377"/>
      <c r="K48" s="377"/>
    </row>
    <row r="49" spans="2:13" ht="15.6" x14ac:dyDescent="0.3">
      <c r="B49" s="352"/>
      <c r="C49" s="346"/>
      <c r="D49" s="352"/>
      <c r="E49" s="352"/>
      <c r="F49" s="376"/>
      <c r="G49" s="367" t="s">
        <v>149</v>
      </c>
      <c r="H49" s="367" t="s">
        <v>18</v>
      </c>
      <c r="I49" s="220"/>
      <c r="J49" s="377"/>
      <c r="K49" s="377"/>
    </row>
    <row r="50" spans="2:13" ht="17.25" customHeight="1" x14ac:dyDescent="0.3">
      <c r="B50" s="352"/>
      <c r="C50" s="346"/>
      <c r="D50" s="352"/>
      <c r="E50" s="352"/>
      <c r="F50" s="372"/>
      <c r="G50" s="368"/>
      <c r="H50" s="368"/>
      <c r="I50" s="51" t="s">
        <v>23</v>
      </c>
      <c r="J50" s="377"/>
      <c r="K50" s="377"/>
    </row>
    <row r="51" spans="2:13" ht="16.2" customHeight="1" x14ac:dyDescent="0.3">
      <c r="B51" s="352"/>
      <c r="C51" s="346"/>
      <c r="D51" s="352"/>
      <c r="E51" s="352" t="s">
        <v>459</v>
      </c>
      <c r="F51" s="346" t="s">
        <v>528</v>
      </c>
      <c r="G51" s="263">
        <v>0</v>
      </c>
      <c r="H51" s="263">
        <v>0</v>
      </c>
      <c r="I51" s="86">
        <f>'IV skyrius I skirsnis'!N25</f>
        <v>135</v>
      </c>
      <c r="J51" s="377"/>
      <c r="K51" s="377"/>
    </row>
    <row r="52" spans="2:13" ht="16.2" customHeight="1" x14ac:dyDescent="0.3">
      <c r="B52" s="352"/>
      <c r="C52" s="346"/>
      <c r="D52" s="352"/>
      <c r="E52" s="352"/>
      <c r="F52" s="346"/>
      <c r="G52" s="367" t="s">
        <v>149</v>
      </c>
      <c r="H52" s="367" t="s">
        <v>18</v>
      </c>
      <c r="I52" s="367" t="s">
        <v>23</v>
      </c>
      <c r="J52" s="377"/>
      <c r="K52" s="377"/>
    </row>
    <row r="53" spans="2:13" ht="55.5" customHeight="1" x14ac:dyDescent="0.3">
      <c r="B53" s="352"/>
      <c r="C53" s="346"/>
      <c r="D53" s="352"/>
      <c r="E53" s="352"/>
      <c r="F53" s="346"/>
      <c r="G53" s="368"/>
      <c r="H53" s="368"/>
      <c r="I53" s="368"/>
      <c r="J53" s="377"/>
      <c r="K53" s="377"/>
    </row>
    <row r="54" spans="2:13" ht="16.2" customHeight="1" x14ac:dyDescent="0.3">
      <c r="B54" s="384" t="s">
        <v>151</v>
      </c>
      <c r="C54" s="346" t="s">
        <v>152</v>
      </c>
      <c r="D54" s="352" t="s">
        <v>153</v>
      </c>
      <c r="E54" s="352" t="s">
        <v>459</v>
      </c>
      <c r="F54" s="346" t="s">
        <v>154</v>
      </c>
      <c r="G54" s="265">
        <v>1200</v>
      </c>
      <c r="H54" s="265">
        <v>1200</v>
      </c>
      <c r="I54" s="86">
        <f>'IV skyrius I skirsnis'!O57</f>
        <v>1640</v>
      </c>
      <c r="J54" s="377"/>
      <c r="K54" s="377"/>
    </row>
    <row r="55" spans="2:13" ht="47.25" customHeight="1" x14ac:dyDescent="0.3">
      <c r="B55" s="384"/>
      <c r="C55" s="346"/>
      <c r="D55" s="352"/>
      <c r="E55" s="352"/>
      <c r="F55" s="346"/>
      <c r="G55" s="11" t="s">
        <v>149</v>
      </c>
      <c r="H55" s="11" t="s">
        <v>18</v>
      </c>
      <c r="I55" s="11" t="s">
        <v>23</v>
      </c>
      <c r="J55" s="377"/>
      <c r="K55" s="377"/>
    </row>
    <row r="56" spans="2:13" ht="16.2" customHeight="1" x14ac:dyDescent="0.3">
      <c r="B56" s="352" t="s">
        <v>50</v>
      </c>
      <c r="C56" s="346" t="s">
        <v>155</v>
      </c>
      <c r="D56" s="352" t="s">
        <v>156</v>
      </c>
      <c r="E56" s="352" t="s">
        <v>509</v>
      </c>
      <c r="F56" s="346" t="s">
        <v>229</v>
      </c>
      <c r="G56" s="265">
        <v>339</v>
      </c>
      <c r="H56" s="265">
        <v>300</v>
      </c>
      <c r="I56" s="250">
        <v>200</v>
      </c>
      <c r="J56" s="385"/>
      <c r="K56" s="346" t="s">
        <v>157</v>
      </c>
    </row>
    <row r="57" spans="2:13" ht="63" customHeight="1" x14ac:dyDescent="0.3">
      <c r="B57" s="352"/>
      <c r="C57" s="346"/>
      <c r="D57" s="352"/>
      <c r="E57" s="352"/>
      <c r="F57" s="346"/>
      <c r="G57" s="11" t="s">
        <v>17</v>
      </c>
      <c r="H57" s="11" t="s">
        <v>18</v>
      </c>
      <c r="I57" s="11" t="s">
        <v>19</v>
      </c>
      <c r="J57" s="385"/>
      <c r="K57" s="346"/>
    </row>
    <row r="58" spans="2:13" ht="15.6" customHeight="1" x14ac:dyDescent="0.3">
      <c r="B58" s="352"/>
      <c r="C58" s="346"/>
      <c r="D58" s="352"/>
      <c r="E58" s="352" t="s">
        <v>509</v>
      </c>
      <c r="F58" s="346" t="s">
        <v>158</v>
      </c>
      <c r="G58" s="265">
        <v>222</v>
      </c>
      <c r="H58" s="265">
        <v>222</v>
      </c>
      <c r="I58" s="86">
        <v>150</v>
      </c>
      <c r="J58" s="385" t="s">
        <v>16</v>
      </c>
      <c r="K58" s="346" t="s">
        <v>159</v>
      </c>
    </row>
    <row r="59" spans="2:13" ht="66" customHeight="1" x14ac:dyDescent="0.3">
      <c r="B59" s="352"/>
      <c r="C59" s="346"/>
      <c r="D59" s="352"/>
      <c r="E59" s="352"/>
      <c r="F59" s="346"/>
      <c r="G59" s="11" t="s">
        <v>17</v>
      </c>
      <c r="H59" s="11" t="s">
        <v>18</v>
      </c>
      <c r="I59" s="11" t="s">
        <v>19</v>
      </c>
      <c r="J59" s="385"/>
      <c r="K59" s="346"/>
    </row>
    <row r="60" spans="2:13" ht="17.399999999999999" customHeight="1" x14ac:dyDescent="0.3">
      <c r="B60" s="352" t="s">
        <v>160</v>
      </c>
      <c r="C60" s="346" t="s">
        <v>161</v>
      </c>
      <c r="D60" s="352" t="s">
        <v>162</v>
      </c>
      <c r="E60" s="352" t="s">
        <v>459</v>
      </c>
      <c r="F60" s="374" t="s">
        <v>709</v>
      </c>
      <c r="G60" s="265">
        <v>0</v>
      </c>
      <c r="H60" s="265">
        <v>77</v>
      </c>
      <c r="I60" s="266">
        <v>79</v>
      </c>
      <c r="J60" s="377"/>
      <c r="K60" s="377"/>
    </row>
    <row r="61" spans="2:13" ht="48.75" customHeight="1" x14ac:dyDescent="0.3">
      <c r="B61" s="352"/>
      <c r="C61" s="346"/>
      <c r="D61" s="352"/>
      <c r="E61" s="352"/>
      <c r="F61" s="374"/>
      <c r="G61" s="11" t="s">
        <v>149</v>
      </c>
      <c r="H61" s="11" t="s">
        <v>18</v>
      </c>
      <c r="I61" s="11" t="s">
        <v>23</v>
      </c>
      <c r="J61" s="377"/>
      <c r="K61" s="377"/>
      <c r="M61" s="98"/>
    </row>
    <row r="62" spans="2:13" ht="19.2" customHeight="1" x14ac:dyDescent="0.3">
      <c r="B62" s="352"/>
      <c r="C62" s="346"/>
      <c r="D62" s="352"/>
      <c r="E62" s="352" t="s">
        <v>459</v>
      </c>
      <c r="F62" s="369" t="s">
        <v>163</v>
      </c>
      <c r="G62" s="265">
        <v>0</v>
      </c>
      <c r="H62" s="265">
        <v>77</v>
      </c>
      <c r="I62" s="250">
        <v>80</v>
      </c>
      <c r="J62" s="377"/>
      <c r="K62" s="377"/>
    </row>
    <row r="63" spans="2:13" ht="34.5" customHeight="1" x14ac:dyDescent="0.3">
      <c r="B63" s="352"/>
      <c r="C63" s="346"/>
      <c r="D63" s="352"/>
      <c r="E63" s="352"/>
      <c r="F63" s="369"/>
      <c r="G63" s="11" t="s">
        <v>149</v>
      </c>
      <c r="H63" s="11" t="s">
        <v>18</v>
      </c>
      <c r="I63" s="11" t="s">
        <v>23</v>
      </c>
      <c r="J63" s="377"/>
      <c r="K63" s="377"/>
    </row>
    <row r="64" spans="2:13" ht="54" customHeight="1" x14ac:dyDescent="0.3">
      <c r="B64" s="352" t="s">
        <v>164</v>
      </c>
      <c r="C64" s="346" t="s">
        <v>165</v>
      </c>
      <c r="D64" s="352" t="s">
        <v>166</v>
      </c>
      <c r="E64" s="249" t="s">
        <v>459</v>
      </c>
      <c r="F64" s="24" t="s">
        <v>167</v>
      </c>
      <c r="G64" s="244" t="s">
        <v>524</v>
      </c>
      <c r="H64" s="244" t="s">
        <v>525</v>
      </c>
      <c r="I64" s="244" t="s">
        <v>597</v>
      </c>
      <c r="J64" s="28"/>
      <c r="K64" s="29"/>
    </row>
    <row r="65" spans="2:13" ht="15.6" x14ac:dyDescent="0.3">
      <c r="B65" s="352"/>
      <c r="C65" s="346"/>
      <c r="D65" s="352"/>
      <c r="E65" s="352" t="s">
        <v>459</v>
      </c>
      <c r="F65" s="346" t="s">
        <v>168</v>
      </c>
      <c r="G65" s="25">
        <v>0</v>
      </c>
      <c r="H65" s="244">
        <v>0</v>
      </c>
      <c r="I65" s="267">
        <f>'IV skyriaus IX skirsnis'!N10</f>
        <v>2011</v>
      </c>
      <c r="J65" s="29"/>
      <c r="K65" s="29"/>
    </row>
    <row r="66" spans="2:13" ht="15.6" x14ac:dyDescent="0.3">
      <c r="B66" s="352"/>
      <c r="C66" s="346"/>
      <c r="D66" s="352"/>
      <c r="E66" s="353"/>
      <c r="F66" s="347"/>
      <c r="G66" s="157"/>
      <c r="H66" s="157"/>
      <c r="I66" s="268"/>
      <c r="J66" s="95"/>
      <c r="K66" s="95"/>
    </row>
    <row r="67" spans="2:13" ht="63" customHeight="1" x14ac:dyDescent="0.3">
      <c r="B67" s="352"/>
      <c r="C67" s="346"/>
      <c r="D67" s="352"/>
      <c r="E67" s="354"/>
      <c r="F67" s="348"/>
      <c r="G67" s="11" t="s">
        <v>20</v>
      </c>
      <c r="H67" s="11" t="s">
        <v>18</v>
      </c>
      <c r="I67" s="247" t="s">
        <v>23</v>
      </c>
      <c r="J67" s="94"/>
      <c r="K67" s="95"/>
    </row>
    <row r="68" spans="2:13" ht="63" customHeight="1" x14ac:dyDescent="0.3">
      <c r="B68" s="352"/>
      <c r="C68" s="346"/>
      <c r="D68" s="352"/>
      <c r="E68" s="249" t="s">
        <v>459</v>
      </c>
      <c r="F68" s="24" t="s">
        <v>169</v>
      </c>
      <c r="G68" s="244" t="s">
        <v>524</v>
      </c>
      <c r="H68" s="244" t="s">
        <v>525</v>
      </c>
      <c r="I68" s="244" t="s">
        <v>597</v>
      </c>
      <c r="J68" s="28"/>
      <c r="K68" s="29"/>
    </row>
    <row r="69" spans="2:13" ht="15.6" x14ac:dyDescent="0.3">
      <c r="B69" s="352" t="s">
        <v>51</v>
      </c>
      <c r="C69" s="346" t="s">
        <v>170</v>
      </c>
      <c r="D69" s="352" t="s">
        <v>171</v>
      </c>
      <c r="E69" s="352" t="s">
        <v>509</v>
      </c>
      <c r="F69" s="374" t="s">
        <v>172</v>
      </c>
      <c r="G69" s="250">
        <v>134</v>
      </c>
      <c r="H69" s="250">
        <v>134</v>
      </c>
      <c r="I69" s="252">
        <v>100</v>
      </c>
      <c r="J69" s="379"/>
      <c r="K69" s="346" t="s">
        <v>174</v>
      </c>
    </row>
    <row r="70" spans="2:13" ht="23.25" customHeight="1" x14ac:dyDescent="0.3">
      <c r="B70" s="352"/>
      <c r="C70" s="346"/>
      <c r="D70" s="352"/>
      <c r="E70" s="352"/>
      <c r="F70" s="374"/>
      <c r="G70" s="11" t="s">
        <v>17</v>
      </c>
      <c r="H70" s="11" t="s">
        <v>18</v>
      </c>
      <c r="I70" s="11" t="s">
        <v>19</v>
      </c>
      <c r="J70" s="379"/>
      <c r="K70" s="346"/>
    </row>
    <row r="71" spans="2:13" ht="15.6" x14ac:dyDescent="0.3">
      <c r="B71" s="352"/>
      <c r="C71" s="346"/>
      <c r="D71" s="352"/>
      <c r="E71" s="352" t="s">
        <v>509</v>
      </c>
      <c r="F71" s="374" t="s">
        <v>173</v>
      </c>
      <c r="G71" s="250">
        <v>458</v>
      </c>
      <c r="H71" s="250">
        <v>458</v>
      </c>
      <c r="I71" s="252">
        <v>338</v>
      </c>
      <c r="J71" s="379"/>
      <c r="K71" s="346"/>
    </row>
    <row r="72" spans="2:13" ht="23.25" customHeight="1" x14ac:dyDescent="0.3">
      <c r="B72" s="352"/>
      <c r="C72" s="346"/>
      <c r="D72" s="352"/>
      <c r="E72" s="352"/>
      <c r="F72" s="374"/>
      <c r="G72" s="11" t="s">
        <v>17</v>
      </c>
      <c r="H72" s="11" t="s">
        <v>18</v>
      </c>
      <c r="I72" s="11" t="s">
        <v>19</v>
      </c>
      <c r="J72" s="379"/>
      <c r="K72" s="346"/>
    </row>
    <row r="73" spans="2:13" ht="15.6" x14ac:dyDescent="0.3">
      <c r="B73" s="352"/>
      <c r="C73" s="346"/>
      <c r="D73" s="352"/>
      <c r="E73" s="352" t="s">
        <v>509</v>
      </c>
      <c r="F73" s="374" t="s">
        <v>175</v>
      </c>
      <c r="G73" s="250">
        <v>1.57</v>
      </c>
      <c r="H73" s="250">
        <v>1.57</v>
      </c>
      <c r="I73" s="269">
        <v>1.33</v>
      </c>
      <c r="J73" s="380" t="s">
        <v>177</v>
      </c>
      <c r="K73" s="378" t="s">
        <v>178</v>
      </c>
    </row>
    <row r="74" spans="2:13" ht="65.25" customHeight="1" x14ac:dyDescent="0.3">
      <c r="B74" s="352"/>
      <c r="C74" s="346"/>
      <c r="D74" s="352"/>
      <c r="E74" s="352"/>
      <c r="F74" s="374"/>
      <c r="G74" s="11" t="s">
        <v>176</v>
      </c>
      <c r="H74" s="11" t="s">
        <v>18</v>
      </c>
      <c r="I74" s="11" t="s">
        <v>19</v>
      </c>
      <c r="J74" s="380"/>
      <c r="K74" s="378"/>
      <c r="M74" s="82"/>
    </row>
    <row r="75" spans="2:13" ht="15.6" x14ac:dyDescent="0.3">
      <c r="B75" s="352" t="s">
        <v>179</v>
      </c>
      <c r="C75" s="346" t="s">
        <v>180</v>
      </c>
      <c r="D75" s="352" t="s">
        <v>181</v>
      </c>
      <c r="E75" s="352" t="s">
        <v>459</v>
      </c>
      <c r="F75" s="374" t="s">
        <v>182</v>
      </c>
      <c r="G75" s="250">
        <v>0</v>
      </c>
      <c r="H75" s="250">
        <v>0</v>
      </c>
      <c r="I75" s="252">
        <v>3</v>
      </c>
      <c r="J75" s="377"/>
      <c r="K75" s="377"/>
    </row>
    <row r="76" spans="2:13" ht="33" customHeight="1" x14ac:dyDescent="0.3">
      <c r="B76" s="352"/>
      <c r="C76" s="346"/>
      <c r="D76" s="352"/>
      <c r="E76" s="352"/>
      <c r="F76" s="374"/>
      <c r="G76" s="11" t="s">
        <v>20</v>
      </c>
      <c r="H76" s="11" t="s">
        <v>18</v>
      </c>
      <c r="I76" s="247" t="s">
        <v>23</v>
      </c>
      <c r="J76" s="377"/>
      <c r="K76" s="377"/>
    </row>
    <row r="77" spans="2:13" ht="15.6" x14ac:dyDescent="0.3">
      <c r="B77" s="352"/>
      <c r="C77" s="346"/>
      <c r="D77" s="352"/>
      <c r="E77" s="352" t="s">
        <v>459</v>
      </c>
      <c r="F77" s="374" t="s">
        <v>183</v>
      </c>
      <c r="G77" s="250">
        <v>0</v>
      </c>
      <c r="H77" s="250">
        <v>0</v>
      </c>
      <c r="I77" s="252">
        <f>'IV skyrius IV skirsnis'!N10</f>
        <v>6272</v>
      </c>
      <c r="J77" s="377"/>
      <c r="K77" s="377"/>
    </row>
    <row r="78" spans="2:13" ht="33" customHeight="1" x14ac:dyDescent="0.3">
      <c r="B78" s="352"/>
      <c r="C78" s="346"/>
      <c r="D78" s="352"/>
      <c r="E78" s="352"/>
      <c r="F78" s="374"/>
      <c r="G78" s="11" t="s">
        <v>20</v>
      </c>
      <c r="H78" s="11" t="s">
        <v>18</v>
      </c>
      <c r="I78" s="247" t="s">
        <v>23</v>
      </c>
      <c r="J78" s="377"/>
      <c r="K78" s="377"/>
    </row>
    <row r="79" spans="2:13" ht="15.6" x14ac:dyDescent="0.3">
      <c r="B79" s="352" t="s">
        <v>184</v>
      </c>
      <c r="C79" s="346" t="s">
        <v>185</v>
      </c>
      <c r="D79" s="352" t="s">
        <v>186</v>
      </c>
      <c r="E79" s="352" t="s">
        <v>459</v>
      </c>
      <c r="F79" s="346" t="s">
        <v>653</v>
      </c>
      <c r="G79" s="261">
        <v>0</v>
      </c>
      <c r="H79" s="261">
        <v>0</v>
      </c>
      <c r="I79" s="270">
        <f>'IV skyriaus XI skirsnis'!O190</f>
        <v>467000</v>
      </c>
      <c r="J79" s="29"/>
      <c r="K79" s="29"/>
    </row>
    <row r="80" spans="2:13" ht="54" customHeight="1" x14ac:dyDescent="0.3">
      <c r="B80" s="353"/>
      <c r="C80" s="347"/>
      <c r="D80" s="353"/>
      <c r="E80" s="354"/>
      <c r="F80" s="348"/>
      <c r="G80" s="11" t="s">
        <v>20</v>
      </c>
      <c r="H80" s="11" t="s">
        <v>18</v>
      </c>
      <c r="I80" s="247" t="s">
        <v>23</v>
      </c>
      <c r="J80" s="52"/>
      <c r="K80" s="52"/>
    </row>
    <row r="81" spans="2:11" ht="15.6" x14ac:dyDescent="0.3">
      <c r="B81" s="352" t="s">
        <v>52</v>
      </c>
      <c r="C81" s="346" t="s">
        <v>187</v>
      </c>
      <c r="D81" s="352" t="s">
        <v>188</v>
      </c>
      <c r="E81" s="352" t="s">
        <v>509</v>
      </c>
      <c r="F81" s="374" t="s">
        <v>189</v>
      </c>
      <c r="G81" s="250">
        <v>79</v>
      </c>
      <c r="H81" s="250">
        <v>79</v>
      </c>
      <c r="I81" s="271">
        <v>86.3</v>
      </c>
      <c r="J81" s="379"/>
      <c r="K81" s="378" t="s">
        <v>190</v>
      </c>
    </row>
    <row r="82" spans="2:11" ht="51" customHeight="1" x14ac:dyDescent="0.3">
      <c r="B82" s="352"/>
      <c r="C82" s="346"/>
      <c r="D82" s="352"/>
      <c r="E82" s="352"/>
      <c r="F82" s="374"/>
      <c r="G82" s="11" t="s">
        <v>17</v>
      </c>
      <c r="H82" s="11" t="s">
        <v>18</v>
      </c>
      <c r="I82" s="11" t="s">
        <v>19</v>
      </c>
      <c r="J82" s="379"/>
      <c r="K82" s="378"/>
    </row>
    <row r="83" spans="2:11" ht="15.6" x14ac:dyDescent="0.3">
      <c r="B83" s="352"/>
      <c r="C83" s="346"/>
      <c r="D83" s="352"/>
      <c r="E83" s="352" t="s">
        <v>509</v>
      </c>
      <c r="F83" s="374" t="s">
        <v>191</v>
      </c>
      <c r="G83" s="250">
        <v>72.2</v>
      </c>
      <c r="H83" s="250">
        <v>72.2</v>
      </c>
      <c r="I83" s="271">
        <v>75.900000000000006</v>
      </c>
      <c r="J83" s="379"/>
      <c r="K83" s="378" t="s">
        <v>190</v>
      </c>
    </row>
    <row r="84" spans="2:11" ht="48" customHeight="1" x14ac:dyDescent="0.3">
      <c r="B84" s="352"/>
      <c r="C84" s="346"/>
      <c r="D84" s="352"/>
      <c r="E84" s="352"/>
      <c r="F84" s="374"/>
      <c r="G84" s="11" t="s">
        <v>17</v>
      </c>
      <c r="H84" s="11" t="s">
        <v>18</v>
      </c>
      <c r="I84" s="11" t="s">
        <v>19</v>
      </c>
      <c r="J84" s="379"/>
      <c r="K84" s="378"/>
    </row>
    <row r="85" spans="2:11" ht="15.6" x14ac:dyDescent="0.3">
      <c r="B85" s="352"/>
      <c r="C85" s="346"/>
      <c r="D85" s="352"/>
      <c r="E85" s="352" t="s">
        <v>509</v>
      </c>
      <c r="F85" s="374" t="s">
        <v>192</v>
      </c>
      <c r="G85" s="250">
        <v>33</v>
      </c>
      <c r="H85" s="250">
        <v>28</v>
      </c>
      <c r="I85" s="252">
        <v>20</v>
      </c>
      <c r="J85" s="379"/>
      <c r="K85" s="378" t="s">
        <v>193</v>
      </c>
    </row>
    <row r="86" spans="2:11" ht="32.25" customHeight="1" x14ac:dyDescent="0.3">
      <c r="B86" s="352"/>
      <c r="C86" s="346"/>
      <c r="D86" s="352"/>
      <c r="E86" s="352"/>
      <c r="F86" s="374"/>
      <c r="G86" s="11" t="s">
        <v>17</v>
      </c>
      <c r="H86" s="11" t="s">
        <v>18</v>
      </c>
      <c r="I86" s="11" t="s">
        <v>19</v>
      </c>
      <c r="J86" s="379"/>
      <c r="K86" s="378"/>
    </row>
    <row r="87" spans="2:11" ht="15.6" x14ac:dyDescent="0.3">
      <c r="B87" s="352"/>
      <c r="C87" s="346"/>
      <c r="D87" s="352"/>
      <c r="E87" s="352" t="s">
        <v>509</v>
      </c>
      <c r="F87" s="374" t="s">
        <v>194</v>
      </c>
      <c r="G87" s="250">
        <v>55</v>
      </c>
      <c r="H87" s="250">
        <v>55</v>
      </c>
      <c r="I87" s="252">
        <v>60</v>
      </c>
      <c r="J87" s="379"/>
      <c r="K87" s="378" t="s">
        <v>193</v>
      </c>
    </row>
    <row r="88" spans="2:11" ht="33" customHeight="1" x14ac:dyDescent="0.3">
      <c r="B88" s="352"/>
      <c r="C88" s="346"/>
      <c r="D88" s="352"/>
      <c r="E88" s="352"/>
      <c r="F88" s="374"/>
      <c r="G88" s="11" t="s">
        <v>17</v>
      </c>
      <c r="H88" s="11" t="s">
        <v>18</v>
      </c>
      <c r="I88" s="11" t="s">
        <v>19</v>
      </c>
      <c r="J88" s="379"/>
      <c r="K88" s="378"/>
    </row>
    <row r="89" spans="2:11" ht="15.6" x14ac:dyDescent="0.3">
      <c r="B89" s="352"/>
      <c r="C89" s="346"/>
      <c r="D89" s="352"/>
      <c r="E89" s="352" t="s">
        <v>509</v>
      </c>
      <c r="F89" s="374" t="s">
        <v>195</v>
      </c>
      <c r="G89" s="250">
        <v>89</v>
      </c>
      <c r="H89" s="250">
        <v>89</v>
      </c>
      <c r="I89" s="252">
        <v>85</v>
      </c>
      <c r="J89" s="379"/>
      <c r="K89" s="378" t="s">
        <v>196</v>
      </c>
    </row>
    <row r="90" spans="2:11" ht="97.5" customHeight="1" x14ac:dyDescent="0.3">
      <c r="B90" s="352"/>
      <c r="C90" s="346"/>
      <c r="D90" s="352"/>
      <c r="E90" s="352"/>
      <c r="F90" s="374"/>
      <c r="G90" s="11" t="s">
        <v>21</v>
      </c>
      <c r="H90" s="11" t="s">
        <v>18</v>
      </c>
      <c r="I90" s="11" t="s">
        <v>19</v>
      </c>
      <c r="J90" s="379"/>
      <c r="K90" s="378"/>
    </row>
    <row r="91" spans="2:11" ht="15.75" customHeight="1" x14ac:dyDescent="0.3">
      <c r="B91" s="352"/>
      <c r="C91" s="346"/>
      <c r="D91" s="352"/>
      <c r="E91" s="352" t="s">
        <v>509</v>
      </c>
      <c r="F91" s="374" t="s">
        <v>197</v>
      </c>
      <c r="G91" s="250">
        <v>0.71</v>
      </c>
      <c r="H91" s="250">
        <v>0.71</v>
      </c>
      <c r="I91" s="269">
        <v>0.64</v>
      </c>
      <c r="J91" s="380" t="s">
        <v>177</v>
      </c>
      <c r="K91" s="346" t="s">
        <v>789</v>
      </c>
    </row>
    <row r="92" spans="2:11" ht="112.5" customHeight="1" x14ac:dyDescent="0.3">
      <c r="B92" s="352"/>
      <c r="C92" s="346"/>
      <c r="D92" s="352"/>
      <c r="E92" s="352"/>
      <c r="F92" s="374"/>
      <c r="G92" s="11" t="s">
        <v>20</v>
      </c>
      <c r="H92" s="11" t="s">
        <v>18</v>
      </c>
      <c r="I92" s="11" t="s">
        <v>19</v>
      </c>
      <c r="J92" s="380"/>
      <c r="K92" s="347"/>
    </row>
    <row r="93" spans="2:11" ht="15.6" x14ac:dyDescent="0.3">
      <c r="B93" s="352"/>
      <c r="C93" s="346"/>
      <c r="D93" s="352"/>
      <c r="E93" s="352" t="s">
        <v>509</v>
      </c>
      <c r="F93" s="374" t="s">
        <v>198</v>
      </c>
      <c r="G93" s="250">
        <v>1.65</v>
      </c>
      <c r="H93" s="250">
        <v>1.65</v>
      </c>
      <c r="I93" s="271">
        <v>1.6</v>
      </c>
      <c r="J93" s="380" t="s">
        <v>199</v>
      </c>
      <c r="K93" s="347"/>
    </row>
    <row r="94" spans="2:11" ht="95.25" customHeight="1" x14ac:dyDescent="0.3">
      <c r="B94" s="352"/>
      <c r="C94" s="346"/>
      <c r="D94" s="352"/>
      <c r="E94" s="352"/>
      <c r="F94" s="374"/>
      <c r="G94" s="11" t="s">
        <v>20</v>
      </c>
      <c r="H94" s="11" t="s">
        <v>18</v>
      </c>
      <c r="I94" s="11" t="s">
        <v>19</v>
      </c>
      <c r="J94" s="380"/>
      <c r="K94" s="336" t="s">
        <v>792</v>
      </c>
    </row>
    <row r="95" spans="2:11" ht="15.75" customHeight="1" x14ac:dyDescent="0.3">
      <c r="B95" s="352" t="s">
        <v>200</v>
      </c>
      <c r="C95" s="346" t="s">
        <v>201</v>
      </c>
      <c r="D95" s="352" t="s">
        <v>202</v>
      </c>
      <c r="E95" s="352" t="s">
        <v>459</v>
      </c>
      <c r="F95" s="346" t="s">
        <v>203</v>
      </c>
      <c r="G95" s="248">
        <f>'IV skyriaus X skirsnis'!I15</f>
        <v>0</v>
      </c>
      <c r="H95" s="248">
        <f>'IV skyriaus X skirsnis'!L15</f>
        <v>0</v>
      </c>
      <c r="I95" s="272">
        <f>'IV skyriaus X skirsnis'!N15</f>
        <v>0.15</v>
      </c>
      <c r="J95" s="381"/>
      <c r="K95" s="381"/>
    </row>
    <row r="96" spans="2:11" ht="51" customHeight="1" x14ac:dyDescent="0.3">
      <c r="B96" s="352"/>
      <c r="C96" s="346"/>
      <c r="D96" s="352"/>
      <c r="E96" s="354"/>
      <c r="F96" s="348"/>
      <c r="G96" s="11" t="s">
        <v>20</v>
      </c>
      <c r="H96" s="11" t="s">
        <v>564</v>
      </c>
      <c r="I96" s="11" t="s">
        <v>23</v>
      </c>
      <c r="J96" s="382"/>
      <c r="K96" s="382"/>
    </row>
    <row r="97" spans="2:11" ht="15.75" customHeight="1" x14ac:dyDescent="0.3">
      <c r="B97" s="352"/>
      <c r="C97" s="346"/>
      <c r="D97" s="352"/>
      <c r="E97" s="352" t="s">
        <v>459</v>
      </c>
      <c r="F97" s="346" t="s">
        <v>204</v>
      </c>
      <c r="G97" s="245">
        <f>'IV skyriaus X skirsnis'!I12</f>
        <v>0</v>
      </c>
      <c r="H97" s="248">
        <f>'IV skyriaus X skirsnis'!L12</f>
        <v>0</v>
      </c>
      <c r="I97" s="273">
        <f>'IV skyriaus X skirsnis'!N12</f>
        <v>41706</v>
      </c>
      <c r="J97" s="381"/>
      <c r="K97" s="381"/>
    </row>
    <row r="98" spans="2:11" ht="15.75" customHeight="1" x14ac:dyDescent="0.3">
      <c r="B98" s="352"/>
      <c r="C98" s="346"/>
      <c r="D98" s="352"/>
      <c r="E98" s="353"/>
      <c r="F98" s="347"/>
      <c r="G98" s="322"/>
      <c r="H98" s="127"/>
      <c r="I98" s="343"/>
      <c r="J98" s="383"/>
      <c r="K98" s="383"/>
    </row>
    <row r="99" spans="2:11" ht="33" customHeight="1" x14ac:dyDescent="0.3">
      <c r="B99" s="352"/>
      <c r="C99" s="346"/>
      <c r="D99" s="352"/>
      <c r="E99" s="354"/>
      <c r="F99" s="348"/>
      <c r="G99" s="11" t="s">
        <v>20</v>
      </c>
      <c r="H99" s="11" t="s">
        <v>564</v>
      </c>
      <c r="I99" s="11" t="s">
        <v>23</v>
      </c>
      <c r="J99" s="382"/>
      <c r="K99" s="382"/>
    </row>
    <row r="100" spans="2:11" ht="15.75" customHeight="1" x14ac:dyDescent="0.3">
      <c r="B100" s="352" t="s">
        <v>205</v>
      </c>
      <c r="C100" s="346" t="s">
        <v>206</v>
      </c>
      <c r="D100" s="352" t="s">
        <v>207</v>
      </c>
      <c r="E100" s="352" t="s">
        <v>459</v>
      </c>
      <c r="F100" s="346" t="s">
        <v>208</v>
      </c>
      <c r="G100" s="246">
        <f>'IV skyriaus X skirsnis'!I10</f>
        <v>0</v>
      </c>
      <c r="H100" s="273">
        <f>'IV skyriaus X skirsnis'!L10</f>
        <v>0</v>
      </c>
      <c r="I100" s="274">
        <f>'IV skyriaus X skirsnis'!N10</f>
        <v>2855</v>
      </c>
      <c r="J100" s="381"/>
      <c r="K100" s="381"/>
    </row>
    <row r="101" spans="2:11" ht="15.75" customHeight="1" x14ac:dyDescent="0.3">
      <c r="B101" s="353"/>
      <c r="C101" s="347"/>
      <c r="D101" s="353"/>
      <c r="E101" s="353"/>
      <c r="F101" s="347"/>
      <c r="G101" s="275"/>
      <c r="H101" s="276"/>
      <c r="I101" s="277"/>
      <c r="J101" s="383"/>
      <c r="K101" s="383"/>
    </row>
    <row r="102" spans="2:11" ht="41.25" customHeight="1" x14ac:dyDescent="0.3">
      <c r="B102" s="354"/>
      <c r="C102" s="348"/>
      <c r="D102" s="354"/>
      <c r="E102" s="354"/>
      <c r="F102" s="348"/>
      <c r="G102" s="11" t="s">
        <v>20</v>
      </c>
      <c r="H102" s="11" t="s">
        <v>564</v>
      </c>
      <c r="I102" s="11" t="s">
        <v>23</v>
      </c>
      <c r="J102" s="382"/>
      <c r="K102" s="382"/>
    </row>
    <row r="103" spans="2:11" ht="15.6" x14ac:dyDescent="0.3">
      <c r="B103" s="352" t="s">
        <v>209</v>
      </c>
      <c r="C103" s="346" t="s">
        <v>210</v>
      </c>
      <c r="D103" s="352" t="s">
        <v>211</v>
      </c>
      <c r="E103" s="373" t="s">
        <v>459</v>
      </c>
      <c r="F103" s="374" t="s">
        <v>212</v>
      </c>
      <c r="G103" s="250">
        <v>0</v>
      </c>
      <c r="H103" s="250">
        <v>0</v>
      </c>
      <c r="I103" s="252">
        <f>'IV skyrius V skirsnis'!N10</f>
        <v>8158</v>
      </c>
      <c r="J103" s="377"/>
      <c r="K103" s="377"/>
    </row>
    <row r="104" spans="2:11" ht="15.6" x14ac:dyDescent="0.3">
      <c r="B104" s="352"/>
      <c r="C104" s="346"/>
      <c r="D104" s="352"/>
      <c r="E104" s="373"/>
      <c r="F104" s="374"/>
      <c r="G104" s="258"/>
      <c r="H104" s="258"/>
      <c r="I104" s="197"/>
      <c r="J104" s="377"/>
      <c r="K104" s="377"/>
    </row>
    <row r="105" spans="2:11" ht="42" customHeight="1" x14ac:dyDescent="0.3">
      <c r="B105" s="352"/>
      <c r="C105" s="346"/>
      <c r="D105" s="352"/>
      <c r="E105" s="373"/>
      <c r="F105" s="374"/>
      <c r="G105" s="11" t="s">
        <v>20</v>
      </c>
      <c r="H105" s="11" t="s">
        <v>18</v>
      </c>
      <c r="I105" s="11" t="s">
        <v>23</v>
      </c>
      <c r="J105" s="377"/>
      <c r="K105" s="377"/>
    </row>
    <row r="106" spans="2:11" ht="15.6" x14ac:dyDescent="0.3">
      <c r="B106" s="352"/>
      <c r="C106" s="346"/>
      <c r="D106" s="352"/>
      <c r="E106" s="373" t="s">
        <v>459</v>
      </c>
      <c r="F106" s="374" t="s">
        <v>213</v>
      </c>
      <c r="G106" s="250">
        <v>0</v>
      </c>
      <c r="H106" s="250">
        <v>0</v>
      </c>
      <c r="I106" s="252">
        <f>'IV skyrius V skirsnis'!N13</f>
        <v>3554</v>
      </c>
      <c r="J106" s="377"/>
      <c r="K106" s="377"/>
    </row>
    <row r="107" spans="2:11" ht="15.6" x14ac:dyDescent="0.3">
      <c r="B107" s="352"/>
      <c r="C107" s="346"/>
      <c r="D107" s="352"/>
      <c r="E107" s="373"/>
      <c r="F107" s="374"/>
      <c r="G107" s="258"/>
      <c r="H107" s="258"/>
      <c r="I107" s="197"/>
      <c r="J107" s="377"/>
      <c r="K107" s="377"/>
    </row>
    <row r="108" spans="2:11" ht="42" customHeight="1" x14ac:dyDescent="0.3">
      <c r="B108" s="352"/>
      <c r="C108" s="346"/>
      <c r="D108" s="352"/>
      <c r="E108" s="373"/>
      <c r="F108" s="374"/>
      <c r="G108" s="11" t="s">
        <v>20</v>
      </c>
      <c r="H108" s="11" t="s">
        <v>18</v>
      </c>
      <c r="I108" s="11" t="s">
        <v>23</v>
      </c>
      <c r="J108" s="377"/>
      <c r="K108" s="377"/>
    </row>
    <row r="109" spans="2:11" ht="15.6" x14ac:dyDescent="0.3">
      <c r="B109" s="352" t="s">
        <v>53</v>
      </c>
      <c r="C109" s="346" t="s">
        <v>214</v>
      </c>
      <c r="D109" s="352" t="s">
        <v>215</v>
      </c>
      <c r="E109" s="352" t="s">
        <v>509</v>
      </c>
      <c r="F109" s="374" t="s">
        <v>216</v>
      </c>
      <c r="G109" s="250">
        <v>57</v>
      </c>
      <c r="H109" s="250">
        <v>57</v>
      </c>
      <c r="I109" s="252">
        <v>65</v>
      </c>
      <c r="J109" s="380" t="s">
        <v>177</v>
      </c>
      <c r="K109" s="378" t="s">
        <v>217</v>
      </c>
    </row>
    <row r="110" spans="2:11" ht="66" customHeight="1" x14ac:dyDescent="0.3">
      <c r="B110" s="352"/>
      <c r="C110" s="346"/>
      <c r="D110" s="352"/>
      <c r="E110" s="352"/>
      <c r="F110" s="374"/>
      <c r="G110" s="11" t="s">
        <v>17</v>
      </c>
      <c r="H110" s="11" t="s">
        <v>18</v>
      </c>
      <c r="I110" s="11" t="s">
        <v>19</v>
      </c>
      <c r="J110" s="380"/>
      <c r="K110" s="378"/>
    </row>
    <row r="111" spans="2:11" ht="15.6" x14ac:dyDescent="0.3">
      <c r="B111" s="352"/>
      <c r="C111" s="346"/>
      <c r="D111" s="352"/>
      <c r="E111" s="352" t="s">
        <v>509</v>
      </c>
      <c r="F111" s="374" t="s">
        <v>218</v>
      </c>
      <c r="G111" s="250">
        <v>12</v>
      </c>
      <c r="H111" s="250">
        <v>12</v>
      </c>
      <c r="I111" s="252">
        <v>18</v>
      </c>
      <c r="J111" s="379"/>
      <c r="K111" s="378" t="s">
        <v>219</v>
      </c>
    </row>
    <row r="112" spans="2:11" ht="66" customHeight="1" x14ac:dyDescent="0.3">
      <c r="B112" s="352"/>
      <c r="C112" s="346"/>
      <c r="D112" s="352"/>
      <c r="E112" s="352"/>
      <c r="F112" s="374"/>
      <c r="G112" s="11" t="s">
        <v>17</v>
      </c>
      <c r="H112" s="11" t="s">
        <v>18</v>
      </c>
      <c r="I112" s="11" t="s">
        <v>19</v>
      </c>
      <c r="J112" s="379"/>
      <c r="K112" s="378"/>
    </row>
    <row r="113" spans="2:11" ht="15.75" customHeight="1" x14ac:dyDescent="0.3">
      <c r="B113" s="352" t="s">
        <v>220</v>
      </c>
      <c r="C113" s="346" t="s">
        <v>221</v>
      </c>
      <c r="D113" s="352" t="s">
        <v>222</v>
      </c>
      <c r="E113" s="373" t="s">
        <v>459</v>
      </c>
      <c r="F113" s="374" t="s">
        <v>223</v>
      </c>
      <c r="G113" s="250">
        <v>0</v>
      </c>
      <c r="H113" s="250">
        <v>0</v>
      </c>
      <c r="I113" s="86">
        <f>'IV skyrius III skirsnis'!N10</f>
        <v>276</v>
      </c>
      <c r="J113" s="377"/>
      <c r="K113" s="377"/>
    </row>
    <row r="114" spans="2:11" ht="15.75" customHeight="1" x14ac:dyDescent="0.3">
      <c r="B114" s="353"/>
      <c r="C114" s="347"/>
      <c r="D114" s="353"/>
      <c r="E114" s="373"/>
      <c r="F114" s="374"/>
      <c r="G114" s="258"/>
      <c r="H114" s="258"/>
      <c r="I114" s="278"/>
      <c r="J114" s="388"/>
      <c r="K114" s="388"/>
    </row>
    <row r="115" spans="2:11" ht="70.5" customHeight="1" x14ac:dyDescent="0.3">
      <c r="B115" s="354"/>
      <c r="C115" s="348"/>
      <c r="D115" s="354"/>
      <c r="E115" s="373"/>
      <c r="F115" s="374"/>
      <c r="G115" s="11" t="s">
        <v>20</v>
      </c>
      <c r="H115" s="11" t="s">
        <v>18</v>
      </c>
      <c r="I115" s="11" t="s">
        <v>23</v>
      </c>
      <c r="J115" s="389"/>
      <c r="K115" s="389"/>
    </row>
    <row r="116" spans="2:11" ht="15.6" x14ac:dyDescent="0.3">
      <c r="B116" s="352" t="s">
        <v>224</v>
      </c>
      <c r="C116" s="346" t="s">
        <v>225</v>
      </c>
      <c r="D116" s="352" t="s">
        <v>226</v>
      </c>
      <c r="E116" s="352" t="s">
        <v>459</v>
      </c>
      <c r="F116" s="374" t="s">
        <v>227</v>
      </c>
      <c r="G116" s="250">
        <v>0</v>
      </c>
      <c r="H116" s="250">
        <v>0</v>
      </c>
      <c r="I116" s="252">
        <f>'IV skyrius VI skirsnis'!N10</f>
        <v>211</v>
      </c>
      <c r="J116" s="377"/>
      <c r="K116" s="377"/>
    </row>
    <row r="117" spans="2:11" ht="15.6" x14ac:dyDescent="0.3">
      <c r="B117" s="353"/>
      <c r="C117" s="347"/>
      <c r="D117" s="353"/>
      <c r="E117" s="353"/>
      <c r="F117" s="374"/>
      <c r="G117" s="258"/>
      <c r="H117" s="258"/>
      <c r="I117" s="278"/>
      <c r="J117" s="388"/>
      <c r="K117" s="388"/>
    </row>
    <row r="118" spans="2:11" ht="36" customHeight="1" x14ac:dyDescent="0.3">
      <c r="B118" s="353"/>
      <c r="C118" s="347"/>
      <c r="D118" s="353"/>
      <c r="E118" s="354"/>
      <c r="F118" s="374"/>
      <c r="G118" s="11" t="s">
        <v>20</v>
      </c>
      <c r="H118" s="11" t="s">
        <v>18</v>
      </c>
      <c r="I118" s="11" t="s">
        <v>23</v>
      </c>
      <c r="J118" s="389"/>
      <c r="K118" s="389"/>
    </row>
    <row r="119" spans="2:11" ht="15.6" x14ac:dyDescent="0.3">
      <c r="B119" s="353"/>
      <c r="C119" s="347"/>
      <c r="D119" s="353"/>
      <c r="E119" s="352" t="s">
        <v>459</v>
      </c>
      <c r="F119" s="346" t="s">
        <v>510</v>
      </c>
      <c r="G119" s="25">
        <v>0</v>
      </c>
      <c r="H119" s="244">
        <v>0</v>
      </c>
      <c r="I119" s="279">
        <f>'IV skyrius VII skirsnis'!N12</f>
        <v>100</v>
      </c>
      <c r="J119" s="381"/>
      <c r="K119" s="381"/>
    </row>
    <row r="120" spans="2:11" ht="15.6" x14ac:dyDescent="0.3">
      <c r="B120" s="353"/>
      <c r="C120" s="347"/>
      <c r="D120" s="353"/>
      <c r="E120" s="353"/>
      <c r="F120" s="347"/>
      <c r="G120" s="83"/>
      <c r="H120" s="157"/>
      <c r="I120" s="280"/>
      <c r="J120" s="383"/>
      <c r="K120" s="383"/>
    </row>
    <row r="121" spans="2:11" ht="39" customHeight="1" x14ac:dyDescent="0.3">
      <c r="B121" s="353"/>
      <c r="C121" s="347"/>
      <c r="D121" s="353"/>
      <c r="E121" s="354"/>
      <c r="F121" s="348"/>
      <c r="G121" s="11" t="s">
        <v>21</v>
      </c>
      <c r="H121" s="11" t="s">
        <v>18</v>
      </c>
      <c r="I121" s="11" t="s">
        <v>23</v>
      </c>
      <c r="J121" s="382"/>
      <c r="K121" s="382"/>
    </row>
    <row r="122" spans="2:11" ht="15.6" x14ac:dyDescent="0.3">
      <c r="B122" s="353"/>
      <c r="C122" s="347"/>
      <c r="D122" s="353"/>
      <c r="E122" s="352" t="s">
        <v>459</v>
      </c>
      <c r="F122" s="346" t="s">
        <v>228</v>
      </c>
      <c r="G122" s="25">
        <v>0</v>
      </c>
      <c r="H122" s="25">
        <v>0</v>
      </c>
      <c r="I122" s="38">
        <f>'IV skyrius VII skirsnis'!N10</f>
        <v>870</v>
      </c>
      <c r="J122" s="377"/>
      <c r="K122" s="377"/>
    </row>
    <row r="123" spans="2:11" ht="68.25" customHeight="1" x14ac:dyDescent="0.3">
      <c r="B123" s="354"/>
      <c r="C123" s="348"/>
      <c r="D123" s="354"/>
      <c r="E123" s="354"/>
      <c r="F123" s="348"/>
      <c r="G123" s="11" t="s">
        <v>20</v>
      </c>
      <c r="H123" s="11" t="s">
        <v>18</v>
      </c>
      <c r="I123" s="11" t="s">
        <v>23</v>
      </c>
      <c r="J123" s="389"/>
      <c r="K123" s="389"/>
    </row>
    <row r="124" spans="2:11" ht="9.75" customHeight="1" x14ac:dyDescent="0.3">
      <c r="B124" s="15"/>
      <c r="C124" s="16"/>
      <c r="D124" s="15"/>
      <c r="E124" s="33"/>
      <c r="F124" s="34"/>
      <c r="G124" s="14"/>
      <c r="H124" s="14"/>
      <c r="I124" s="14"/>
      <c r="J124" s="35"/>
      <c r="K124" s="35"/>
    </row>
    <row r="128" spans="2:11" ht="15.6" x14ac:dyDescent="0.3">
      <c r="B128" s="2"/>
    </row>
  </sheetData>
  <mergeCells count="255">
    <mergeCell ref="K119:K121"/>
    <mergeCell ref="J119:J121"/>
    <mergeCell ref="F119:F121"/>
    <mergeCell ref="E119:E121"/>
    <mergeCell ref="K35:K36"/>
    <mergeCell ref="J37:J38"/>
    <mergeCell ref="K37:K38"/>
    <mergeCell ref="K39:K40"/>
    <mergeCell ref="F35:F36"/>
    <mergeCell ref="F37:F38"/>
    <mergeCell ref="K111:K112"/>
    <mergeCell ref="E106:E108"/>
    <mergeCell ref="F106:F108"/>
    <mergeCell ref="J106:J108"/>
    <mergeCell ref="J41:J44"/>
    <mergeCell ref="K41:K44"/>
    <mergeCell ref="K62:K63"/>
    <mergeCell ref="E58:E59"/>
    <mergeCell ref="K100:K102"/>
    <mergeCell ref="J100:J102"/>
    <mergeCell ref="K51:K53"/>
    <mergeCell ref="J54:J55"/>
    <mergeCell ref="K54:K55"/>
    <mergeCell ref="J35:J36"/>
    <mergeCell ref="F26:F27"/>
    <mergeCell ref="F33:F34"/>
    <mergeCell ref="E33:E34"/>
    <mergeCell ref="F116:F118"/>
    <mergeCell ref="E41:E44"/>
    <mergeCell ref="F45:F47"/>
    <mergeCell ref="F41:F44"/>
    <mergeCell ref="E116:E118"/>
    <mergeCell ref="E113:E115"/>
    <mergeCell ref="F103:F105"/>
    <mergeCell ref="E93:E94"/>
    <mergeCell ref="D81:D94"/>
    <mergeCell ref="E87:E88"/>
    <mergeCell ref="E89:E90"/>
    <mergeCell ref="E91:E92"/>
    <mergeCell ref="E85:E86"/>
    <mergeCell ref="E62:E63"/>
    <mergeCell ref="F62:F63"/>
    <mergeCell ref="F122:F123"/>
    <mergeCell ref="E122:E123"/>
    <mergeCell ref="J116:J118"/>
    <mergeCell ref="K116:K118"/>
    <mergeCell ref="E111:E112"/>
    <mergeCell ref="F111:F112"/>
    <mergeCell ref="J111:J112"/>
    <mergeCell ref="K122:K123"/>
    <mergeCell ref="J122:J123"/>
    <mergeCell ref="B56:B59"/>
    <mergeCell ref="B69:B74"/>
    <mergeCell ref="C69:C74"/>
    <mergeCell ref="C100:C102"/>
    <mergeCell ref="B100:B102"/>
    <mergeCell ref="B95:B99"/>
    <mergeCell ref="C95:C99"/>
    <mergeCell ref="K77:K78"/>
    <mergeCell ref="E71:E72"/>
    <mergeCell ref="F71:F72"/>
    <mergeCell ref="J71:J72"/>
    <mergeCell ref="K106:K108"/>
    <mergeCell ref="E109:E110"/>
    <mergeCell ref="F109:F110"/>
    <mergeCell ref="J109:J110"/>
    <mergeCell ref="K109:K110"/>
    <mergeCell ref="J113:J115"/>
    <mergeCell ref="K113:K115"/>
    <mergeCell ref="B9:B14"/>
    <mergeCell ref="C9:C14"/>
    <mergeCell ref="D9:D14"/>
    <mergeCell ref="E9:E10"/>
    <mergeCell ref="F9:F10"/>
    <mergeCell ref="E11:E12"/>
    <mergeCell ref="J9:J14"/>
    <mergeCell ref="K9:K14"/>
    <mergeCell ref="F11:F12"/>
    <mergeCell ref="E13:E14"/>
    <mergeCell ref="F13:F14"/>
    <mergeCell ref="J26:J27"/>
    <mergeCell ref="B33:B34"/>
    <mergeCell ref="E30:E32"/>
    <mergeCell ref="C28:C32"/>
    <mergeCell ref="F28:F29"/>
    <mergeCell ref="E28:E29"/>
    <mergeCell ref="D33:D34"/>
    <mergeCell ref="C33:C34"/>
    <mergeCell ref="B28:B32"/>
    <mergeCell ref="K97:K99"/>
    <mergeCell ref="J45:J47"/>
    <mergeCell ref="D95:D99"/>
    <mergeCell ref="I43:I44"/>
    <mergeCell ref="K56:K57"/>
    <mergeCell ref="J58:J59"/>
    <mergeCell ref="K58:K59"/>
    <mergeCell ref="B2:K2"/>
    <mergeCell ref="B3:K3"/>
    <mergeCell ref="B5:E5"/>
    <mergeCell ref="B6:B7"/>
    <mergeCell ref="C6:D6"/>
    <mergeCell ref="E6:E7"/>
    <mergeCell ref="F6:I6"/>
    <mergeCell ref="J6:J7"/>
    <mergeCell ref="K6:K7"/>
    <mergeCell ref="J39:J40"/>
    <mergeCell ref="F39:F40"/>
    <mergeCell ref="K26:K27"/>
    <mergeCell ref="D28:D32"/>
    <mergeCell ref="J56:J57"/>
    <mergeCell ref="J48:J50"/>
    <mergeCell ref="J51:J53"/>
    <mergeCell ref="K45:K47"/>
    <mergeCell ref="F22:F23"/>
    <mergeCell ref="E22:E23"/>
    <mergeCell ref="K48:K50"/>
    <mergeCell ref="B54:B55"/>
    <mergeCell ref="D56:D59"/>
    <mergeCell ref="C56:C59"/>
    <mergeCell ref="K60:K61"/>
    <mergeCell ref="J62:J63"/>
    <mergeCell ref="G49:G50"/>
    <mergeCell ref="H49:H50"/>
    <mergeCell ref="G52:G53"/>
    <mergeCell ref="H52:H53"/>
    <mergeCell ref="I52:I53"/>
    <mergeCell ref="F54:F55"/>
    <mergeCell ref="E54:E55"/>
    <mergeCell ref="E48:E50"/>
    <mergeCell ref="E51:E53"/>
    <mergeCell ref="F51:F53"/>
    <mergeCell ref="F58:F59"/>
    <mergeCell ref="K69:K72"/>
    <mergeCell ref="E69:E70"/>
    <mergeCell ref="F69:F70"/>
    <mergeCell ref="J69:J70"/>
    <mergeCell ref="B60:B63"/>
    <mergeCell ref="C60:C63"/>
    <mergeCell ref="D60:D63"/>
    <mergeCell ref="E60:E61"/>
    <mergeCell ref="F60:F61"/>
    <mergeCell ref="J60:J61"/>
    <mergeCell ref="D69:D74"/>
    <mergeCell ref="K81:K82"/>
    <mergeCell ref="E83:E84"/>
    <mergeCell ref="F83:F84"/>
    <mergeCell ref="J83:J84"/>
    <mergeCell ref="J73:J74"/>
    <mergeCell ref="K73:K74"/>
    <mergeCell ref="E75:E76"/>
    <mergeCell ref="F75:F76"/>
    <mergeCell ref="J75:J76"/>
    <mergeCell ref="K75:K76"/>
    <mergeCell ref="J77:J78"/>
    <mergeCell ref="F81:F82"/>
    <mergeCell ref="J81:J82"/>
    <mergeCell ref="F79:F80"/>
    <mergeCell ref="E77:E78"/>
    <mergeCell ref="E81:E82"/>
    <mergeCell ref="E79:E80"/>
    <mergeCell ref="J103:J105"/>
    <mergeCell ref="K103:K105"/>
    <mergeCell ref="K87:K88"/>
    <mergeCell ref="K83:K84"/>
    <mergeCell ref="F85:F86"/>
    <mergeCell ref="J85:J86"/>
    <mergeCell ref="K85:K86"/>
    <mergeCell ref="F93:F94"/>
    <mergeCell ref="J93:J94"/>
    <mergeCell ref="F87:F88"/>
    <mergeCell ref="J87:J88"/>
    <mergeCell ref="F89:F90"/>
    <mergeCell ref="J89:J90"/>
    <mergeCell ref="K89:K90"/>
    <mergeCell ref="F91:F92"/>
    <mergeCell ref="J91:J92"/>
    <mergeCell ref="K95:K96"/>
    <mergeCell ref="J95:J96"/>
    <mergeCell ref="J97:J99"/>
    <mergeCell ref="F95:F96"/>
    <mergeCell ref="F97:F99"/>
    <mergeCell ref="F100:F102"/>
    <mergeCell ref="K91:K93"/>
    <mergeCell ref="B116:B123"/>
    <mergeCell ref="C116:C123"/>
    <mergeCell ref="B75:B78"/>
    <mergeCell ref="C75:C78"/>
    <mergeCell ref="D75:D78"/>
    <mergeCell ref="B35:B40"/>
    <mergeCell ref="C35:C40"/>
    <mergeCell ref="D35:D40"/>
    <mergeCell ref="D26:D27"/>
    <mergeCell ref="B103:B108"/>
    <mergeCell ref="C103:C108"/>
    <mergeCell ref="D103:D108"/>
    <mergeCell ref="D116:D123"/>
    <mergeCell ref="C81:C94"/>
    <mergeCell ref="B81:B94"/>
    <mergeCell ref="C79:C80"/>
    <mergeCell ref="B79:B80"/>
    <mergeCell ref="B26:B27"/>
    <mergeCell ref="C26:C27"/>
    <mergeCell ref="B109:B112"/>
    <mergeCell ref="C109:C112"/>
    <mergeCell ref="D109:D112"/>
    <mergeCell ref="D113:D115"/>
    <mergeCell ref="C113:C115"/>
    <mergeCell ref="B113:B115"/>
    <mergeCell ref="E103:E105"/>
    <mergeCell ref="E73:E74"/>
    <mergeCell ref="F73:F74"/>
    <mergeCell ref="F113:F115"/>
    <mergeCell ref="F65:F67"/>
    <mergeCell ref="E65:E67"/>
    <mergeCell ref="F48:F50"/>
    <mergeCell ref="B64:B68"/>
    <mergeCell ref="C64:C68"/>
    <mergeCell ref="D64:D68"/>
    <mergeCell ref="C41:C53"/>
    <mergeCell ref="D54:D55"/>
    <mergeCell ref="C54:C55"/>
    <mergeCell ref="F56:F57"/>
    <mergeCell ref="E56:E57"/>
    <mergeCell ref="F77:F78"/>
    <mergeCell ref="D41:D53"/>
    <mergeCell ref="B41:B53"/>
    <mergeCell ref="D79:D80"/>
    <mergeCell ref="D100:D102"/>
    <mergeCell ref="E95:E96"/>
    <mergeCell ref="E97:E99"/>
    <mergeCell ref="E100:E102"/>
    <mergeCell ref="H46:H47"/>
    <mergeCell ref="G46:G47"/>
    <mergeCell ref="D15:D17"/>
    <mergeCell ref="C15:C17"/>
    <mergeCell ref="B15:B17"/>
    <mergeCell ref="E20:E21"/>
    <mergeCell ref="F20:F21"/>
    <mergeCell ref="D18:D25"/>
    <mergeCell ref="C18:C25"/>
    <mergeCell ref="B18:B25"/>
    <mergeCell ref="F18:F19"/>
    <mergeCell ref="E18:E19"/>
    <mergeCell ref="F24:F25"/>
    <mergeCell ref="E24:E25"/>
    <mergeCell ref="F15:F17"/>
    <mergeCell ref="E15:E17"/>
    <mergeCell ref="G43:G44"/>
    <mergeCell ref="H43:H44"/>
    <mergeCell ref="F30:F32"/>
    <mergeCell ref="E45:E47"/>
    <mergeCell ref="E35:E36"/>
    <mergeCell ref="E37:E38"/>
    <mergeCell ref="E39:E40"/>
    <mergeCell ref="E26:E27"/>
  </mergeCells>
  <printOptions horizontalCentered="1"/>
  <pageMargins left="0.31496062992125984" right="0.11811023622047245" top="0.74803149606299213" bottom="0.15748031496062992" header="0.31496062992125984" footer="0.11811023622047245"/>
  <pageSetup paperSize="9" scale="64" fitToHeight="0"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108"/>
  <sheetViews>
    <sheetView zoomScaleNormal="100" workbookViewId="0">
      <pane ySplit="4" topLeftCell="A44" activePane="bottomLeft" state="frozen"/>
      <selection activeCell="P125" sqref="P125:P129"/>
      <selection pane="bottomLeft" activeCell="O57" sqref="O57"/>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60" t="s">
        <v>429</v>
      </c>
      <c r="C2" s="360"/>
      <c r="D2" s="360"/>
      <c r="E2" s="360"/>
      <c r="F2" s="360"/>
      <c r="G2" s="360"/>
      <c r="H2" s="360"/>
      <c r="I2" s="360"/>
      <c r="J2" s="360"/>
      <c r="K2" s="360"/>
      <c r="L2" s="360"/>
      <c r="M2" s="360"/>
      <c r="N2" s="360"/>
      <c r="O2" s="360"/>
      <c r="P2" s="360"/>
      <c r="Q2" s="360"/>
    </row>
    <row r="3" spans="2:17" ht="15.6" x14ac:dyDescent="0.3">
      <c r="B3" s="6"/>
      <c r="C3" s="6"/>
      <c r="D3" s="6"/>
      <c r="E3" s="6"/>
      <c r="F3" s="6"/>
      <c r="G3" s="6"/>
      <c r="H3" s="6"/>
      <c r="I3" s="6"/>
      <c r="J3" s="6"/>
      <c r="K3" s="6"/>
      <c r="L3" s="6"/>
      <c r="M3" s="6"/>
      <c r="N3" s="6"/>
      <c r="O3" s="6"/>
      <c r="P3" s="6"/>
      <c r="Q3" s="6"/>
    </row>
    <row r="4" spans="2:17" ht="15.6" x14ac:dyDescent="0.3">
      <c r="B4" s="618" t="s">
        <v>765</v>
      </c>
      <c r="C4" s="360"/>
      <c r="D4" s="360"/>
      <c r="E4" s="360"/>
      <c r="F4" s="360"/>
      <c r="G4" s="360"/>
      <c r="H4" s="360"/>
      <c r="I4" s="360"/>
      <c r="J4" s="360"/>
      <c r="K4" s="360"/>
      <c r="L4" s="360"/>
      <c r="M4" s="360"/>
      <c r="N4" s="360"/>
      <c r="O4" s="360"/>
      <c r="P4" s="360"/>
      <c r="Q4" s="360"/>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430</v>
      </c>
      <c r="D10" s="472"/>
      <c r="E10" s="462" t="s">
        <v>431</v>
      </c>
      <c r="F10" s="463"/>
      <c r="G10" s="464"/>
      <c r="H10" s="443">
        <v>0</v>
      </c>
      <c r="I10" s="411"/>
      <c r="J10" s="411"/>
      <c r="K10" s="443">
        <v>0</v>
      </c>
      <c r="L10" s="411"/>
      <c r="M10" s="411"/>
      <c r="N10" s="49">
        <f>O47</f>
        <v>11.98</v>
      </c>
    </row>
    <row r="11" spans="2:17" ht="15.6" x14ac:dyDescent="0.3">
      <c r="B11" s="461"/>
      <c r="C11" s="475"/>
      <c r="D11" s="476"/>
      <c r="E11" s="468"/>
      <c r="F11" s="469"/>
      <c r="G11" s="470"/>
      <c r="H11" s="452" t="s">
        <v>17</v>
      </c>
      <c r="I11" s="453"/>
      <c r="J11" s="454"/>
      <c r="K11" s="452" t="s">
        <v>18</v>
      </c>
      <c r="L11" s="453"/>
      <c r="M11" s="454"/>
      <c r="N11" s="11" t="s">
        <v>23</v>
      </c>
      <c r="O11" s="36"/>
      <c r="P11" s="37"/>
    </row>
    <row r="12" spans="2:17" ht="15.6" x14ac:dyDescent="0.3">
      <c r="B12" s="459" t="s">
        <v>48</v>
      </c>
      <c r="C12" s="471" t="s">
        <v>432</v>
      </c>
      <c r="D12" s="472"/>
      <c r="E12" s="462" t="s">
        <v>433</v>
      </c>
      <c r="F12" s="463"/>
      <c r="G12" s="464"/>
      <c r="H12" s="443">
        <v>0</v>
      </c>
      <c r="I12" s="444"/>
      <c r="J12" s="444"/>
      <c r="K12" s="443">
        <v>0</v>
      </c>
      <c r="L12" s="444"/>
      <c r="M12" s="444"/>
      <c r="N12" s="49">
        <f>O55</f>
        <v>7.23</v>
      </c>
    </row>
    <row r="13" spans="2:17" ht="33" customHeight="1" x14ac:dyDescent="0.3">
      <c r="B13" s="461"/>
      <c r="C13" s="475"/>
      <c r="D13" s="476"/>
      <c r="E13" s="468"/>
      <c r="F13" s="469"/>
      <c r="G13" s="470"/>
      <c r="H13" s="452" t="s">
        <v>17</v>
      </c>
      <c r="I13" s="453"/>
      <c r="J13" s="454"/>
      <c r="K13" s="452" t="s">
        <v>18</v>
      </c>
      <c r="L13" s="453"/>
      <c r="M13" s="454"/>
      <c r="N13" s="11" t="s">
        <v>23</v>
      </c>
    </row>
    <row r="14" spans="2:17" ht="15.6" x14ac:dyDescent="0.3">
      <c r="B14" s="459" t="s">
        <v>49</v>
      </c>
      <c r="C14" s="471" t="s">
        <v>434</v>
      </c>
      <c r="D14" s="472"/>
      <c r="E14" s="462" t="s">
        <v>435</v>
      </c>
      <c r="F14" s="463"/>
      <c r="G14" s="464"/>
      <c r="H14" s="445">
        <v>0</v>
      </c>
      <c r="I14" s="411"/>
      <c r="J14" s="411"/>
      <c r="K14" s="445">
        <v>0</v>
      </c>
      <c r="L14" s="411"/>
      <c r="M14" s="411"/>
      <c r="N14" s="12">
        <f>O57</f>
        <v>41000</v>
      </c>
    </row>
    <row r="15" spans="2:17" ht="15.6" x14ac:dyDescent="0.3">
      <c r="B15" s="461"/>
      <c r="C15" s="475"/>
      <c r="D15" s="476"/>
      <c r="E15" s="468"/>
      <c r="F15" s="469"/>
      <c r="G15" s="470"/>
      <c r="H15" s="452" t="s">
        <v>17</v>
      </c>
      <c r="I15" s="453"/>
      <c r="J15" s="454"/>
      <c r="K15" s="452" t="s">
        <v>18</v>
      </c>
      <c r="L15" s="453"/>
      <c r="M15" s="454"/>
      <c r="N15" s="11" t="s">
        <v>23</v>
      </c>
    </row>
    <row r="16" spans="2:17" ht="15.6" x14ac:dyDescent="0.3">
      <c r="B16" s="459" t="s">
        <v>50</v>
      </c>
      <c r="C16" s="471" t="s">
        <v>436</v>
      </c>
      <c r="D16" s="472"/>
      <c r="E16" s="462" t="s">
        <v>437</v>
      </c>
      <c r="F16" s="463"/>
      <c r="G16" s="464"/>
      <c r="H16" s="445">
        <v>0</v>
      </c>
      <c r="I16" s="411"/>
      <c r="J16" s="411"/>
      <c r="K16" s="445">
        <v>0</v>
      </c>
      <c r="L16" s="411"/>
      <c r="M16" s="411"/>
      <c r="N16" s="49">
        <f>O59</f>
        <v>20.650000000000002</v>
      </c>
    </row>
    <row r="17" spans="2:14" ht="15.6" x14ac:dyDescent="0.3">
      <c r="B17" s="461"/>
      <c r="C17" s="475"/>
      <c r="D17" s="476"/>
      <c r="E17" s="468"/>
      <c r="F17" s="469"/>
      <c r="G17" s="470"/>
      <c r="H17" s="452" t="s">
        <v>17</v>
      </c>
      <c r="I17" s="453"/>
      <c r="J17" s="454"/>
      <c r="K17" s="452" t="s">
        <v>18</v>
      </c>
      <c r="L17" s="453"/>
      <c r="M17" s="454"/>
      <c r="N17" s="11" t="s">
        <v>23</v>
      </c>
    </row>
    <row r="20" spans="2:14" ht="15.6" x14ac:dyDescent="0.3">
      <c r="B20" s="361" t="s">
        <v>71</v>
      </c>
      <c r="C20" s="361"/>
      <c r="D20" s="361"/>
      <c r="E20" s="361"/>
      <c r="F20" s="361"/>
      <c r="G20" s="361"/>
    </row>
    <row r="21" spans="2:14" ht="15.6" x14ac:dyDescent="0.3">
      <c r="B21" s="458" t="s">
        <v>72</v>
      </c>
      <c r="C21" s="458"/>
      <c r="D21" s="458"/>
      <c r="E21" s="458"/>
      <c r="F21" s="458" t="s">
        <v>73</v>
      </c>
      <c r="G21" s="458"/>
      <c r="H21" s="458"/>
    </row>
    <row r="22" spans="2:14" ht="15.6" x14ac:dyDescent="0.3">
      <c r="B22" s="480">
        <v>1</v>
      </c>
      <c r="C22" s="480"/>
      <c r="D22" s="480"/>
      <c r="E22" s="480"/>
      <c r="F22" s="480">
        <v>2</v>
      </c>
      <c r="G22" s="480"/>
      <c r="H22" s="480"/>
    </row>
    <row r="23" spans="2:14" ht="15.6" x14ac:dyDescent="0.3">
      <c r="B23" s="424" t="s">
        <v>74</v>
      </c>
      <c r="C23" s="424"/>
      <c r="D23" s="424"/>
      <c r="E23" s="424"/>
      <c r="F23" s="428">
        <f>F24+F26+F30+F34</f>
        <v>32652187</v>
      </c>
      <c r="G23" s="428"/>
      <c r="H23" s="428"/>
    </row>
    <row r="24" spans="2:14" ht="15.6" x14ac:dyDescent="0.3">
      <c r="B24" s="424" t="s">
        <v>75</v>
      </c>
      <c r="C24" s="424"/>
      <c r="D24" s="424"/>
      <c r="E24" s="424"/>
      <c r="F24" s="427"/>
      <c r="G24" s="427"/>
      <c r="H24" s="427"/>
    </row>
    <row r="25" spans="2:14" ht="15.6" x14ac:dyDescent="0.3">
      <c r="B25" s="423"/>
      <c r="C25" s="423"/>
      <c r="D25" s="423"/>
      <c r="E25" s="423"/>
      <c r="F25" s="427"/>
      <c r="G25" s="427"/>
      <c r="H25" s="427"/>
    </row>
    <row r="26" spans="2:14" ht="31.2" customHeight="1" x14ac:dyDescent="0.3">
      <c r="B26" s="424" t="s">
        <v>311</v>
      </c>
      <c r="C26" s="424"/>
      <c r="D26" s="424"/>
      <c r="E26" s="424"/>
      <c r="F26" s="428">
        <f>F29</f>
        <v>0</v>
      </c>
      <c r="G26" s="428"/>
      <c r="H26" s="428"/>
    </row>
    <row r="27" spans="2:14" ht="15.6" x14ac:dyDescent="0.3">
      <c r="B27" s="423" t="s">
        <v>252</v>
      </c>
      <c r="C27" s="423"/>
      <c r="D27" s="423"/>
      <c r="E27" s="423"/>
      <c r="F27" s="427"/>
      <c r="G27" s="427"/>
      <c r="H27" s="427"/>
    </row>
    <row r="28" spans="2:14" ht="31.5" customHeight="1" x14ac:dyDescent="0.3">
      <c r="B28" s="423" t="s">
        <v>253</v>
      </c>
      <c r="C28" s="423"/>
      <c r="D28" s="423"/>
      <c r="E28" s="423"/>
      <c r="F28" s="427"/>
      <c r="G28" s="427"/>
      <c r="H28" s="427"/>
    </row>
    <row r="29" spans="2:14" ht="15.6" x14ac:dyDescent="0.3">
      <c r="B29" s="423" t="s">
        <v>76</v>
      </c>
      <c r="C29" s="423"/>
      <c r="D29" s="423"/>
      <c r="E29" s="423"/>
      <c r="F29" s="427"/>
      <c r="G29" s="427"/>
      <c r="H29" s="427"/>
    </row>
    <row r="30" spans="2:14" ht="15.6" x14ac:dyDescent="0.3">
      <c r="B30" s="424" t="s">
        <v>312</v>
      </c>
      <c r="C30" s="424"/>
      <c r="D30" s="424"/>
      <c r="E30" s="424"/>
      <c r="F30" s="428">
        <f>F33</f>
        <v>32652187</v>
      </c>
      <c r="G30" s="428"/>
      <c r="H30" s="428"/>
    </row>
    <row r="31" spans="2:14" ht="15.6" x14ac:dyDescent="0.3">
      <c r="B31" s="423" t="s">
        <v>254</v>
      </c>
      <c r="C31" s="423"/>
      <c r="D31" s="423"/>
      <c r="E31" s="423"/>
      <c r="F31" s="427"/>
      <c r="G31" s="427"/>
      <c r="H31" s="427"/>
    </row>
    <row r="32" spans="2:14" ht="31.5" customHeight="1" x14ac:dyDescent="0.3">
      <c r="B32" s="423" t="s">
        <v>255</v>
      </c>
      <c r="C32" s="423"/>
      <c r="D32" s="423"/>
      <c r="E32" s="423"/>
      <c r="F32" s="427"/>
      <c r="G32" s="427"/>
      <c r="H32" s="427"/>
    </row>
    <row r="33" spans="2:17" ht="15.6" x14ac:dyDescent="0.3">
      <c r="B33" s="423" t="s">
        <v>77</v>
      </c>
      <c r="C33" s="423"/>
      <c r="D33" s="423"/>
      <c r="E33" s="423"/>
      <c r="F33" s="427">
        <f>L85</f>
        <v>32652187</v>
      </c>
      <c r="G33" s="427"/>
      <c r="H33" s="427"/>
    </row>
    <row r="34" spans="2:17" ht="15.6" x14ac:dyDescent="0.3">
      <c r="B34" s="424" t="s">
        <v>256</v>
      </c>
      <c r="C34" s="424"/>
      <c r="D34" s="424"/>
      <c r="E34" s="424"/>
      <c r="F34" s="427"/>
      <c r="G34" s="427"/>
      <c r="H34" s="427"/>
    </row>
    <row r="35" spans="2:17" ht="15.6" x14ac:dyDescent="0.3">
      <c r="B35" s="423"/>
      <c r="C35" s="423"/>
      <c r="D35" s="423"/>
      <c r="E35" s="423"/>
      <c r="F35" s="427"/>
      <c r="G35" s="427"/>
      <c r="H35" s="427"/>
    </row>
    <row r="36" spans="2:17" ht="15.6" x14ac:dyDescent="0.3">
      <c r="B36" s="424" t="s">
        <v>78</v>
      </c>
      <c r="C36" s="424"/>
      <c r="D36" s="424"/>
      <c r="E36" s="424"/>
      <c r="F36" s="428">
        <f>F37</f>
        <v>5762150.6799999997</v>
      </c>
      <c r="G36" s="428"/>
      <c r="H36" s="428"/>
    </row>
    <row r="37" spans="2:17" ht="15.6" x14ac:dyDescent="0.3">
      <c r="B37" s="423" t="s">
        <v>79</v>
      </c>
      <c r="C37" s="423"/>
      <c r="D37" s="423"/>
      <c r="E37" s="423"/>
      <c r="F37" s="427">
        <f>M85</f>
        <v>5762150.6799999997</v>
      </c>
      <c r="G37" s="427"/>
      <c r="H37" s="427"/>
    </row>
    <row r="38" spans="2:17" ht="15.6" x14ac:dyDescent="0.3">
      <c r="B38" s="423" t="s">
        <v>80</v>
      </c>
      <c r="C38" s="423"/>
      <c r="D38" s="423"/>
      <c r="E38" s="423"/>
      <c r="F38" s="427">
        <v>0</v>
      </c>
      <c r="G38" s="427"/>
      <c r="H38" s="427"/>
    </row>
    <row r="39" spans="2:17" ht="15.6" x14ac:dyDescent="0.3">
      <c r="B39" s="423" t="s">
        <v>81</v>
      </c>
      <c r="C39" s="423"/>
      <c r="D39" s="423"/>
      <c r="E39" s="423"/>
      <c r="F39" s="427">
        <v>0</v>
      </c>
      <c r="G39" s="427"/>
      <c r="H39" s="427"/>
    </row>
    <row r="40" spans="2:17" ht="15.6" x14ac:dyDescent="0.3">
      <c r="B40" s="424" t="s">
        <v>82</v>
      </c>
      <c r="C40" s="424"/>
      <c r="D40" s="424"/>
      <c r="E40" s="424"/>
      <c r="F40" s="428">
        <f>I85</f>
        <v>38414337.680000007</v>
      </c>
      <c r="G40" s="428"/>
      <c r="H40" s="428"/>
    </row>
    <row r="42" spans="2:17" ht="15.6" x14ac:dyDescent="0.3">
      <c r="B42" s="361" t="s">
        <v>83</v>
      </c>
      <c r="C42" s="361"/>
      <c r="D42" s="361"/>
      <c r="E42" s="361"/>
      <c r="F42" s="361"/>
      <c r="G42" s="361"/>
      <c r="H42" s="361"/>
    </row>
    <row r="43" spans="2:17" ht="16.2" customHeight="1" x14ac:dyDescent="0.3">
      <c r="B43" s="477" t="s">
        <v>84</v>
      </c>
      <c r="C43" s="359" t="s">
        <v>85</v>
      </c>
      <c r="D43" s="359" t="s">
        <v>86</v>
      </c>
      <c r="E43" s="359" t="s">
        <v>87</v>
      </c>
      <c r="F43" s="359" t="s">
        <v>88</v>
      </c>
      <c r="G43" s="359" t="s">
        <v>89</v>
      </c>
      <c r="H43" s="359" t="s">
        <v>90</v>
      </c>
      <c r="I43" s="359" t="s">
        <v>91</v>
      </c>
      <c r="J43" s="359"/>
      <c r="K43" s="359"/>
      <c r="L43" s="359"/>
      <c r="M43" s="359"/>
      <c r="N43" s="359" t="s">
        <v>6</v>
      </c>
      <c r="O43" s="359"/>
      <c r="P43" s="359" t="s">
        <v>92</v>
      </c>
      <c r="Q43" s="359" t="s">
        <v>93</v>
      </c>
    </row>
    <row r="44" spans="2:17" ht="46.95" customHeight="1" x14ac:dyDescent="0.3">
      <c r="B44" s="478"/>
      <c r="C44" s="359"/>
      <c r="D44" s="359"/>
      <c r="E44" s="359"/>
      <c r="F44" s="359"/>
      <c r="G44" s="359"/>
      <c r="H44" s="359"/>
      <c r="I44" s="359" t="s">
        <v>45</v>
      </c>
      <c r="J44" s="359" t="s">
        <v>94</v>
      </c>
      <c r="K44" s="359"/>
      <c r="L44" s="359"/>
      <c r="M44" s="359" t="s">
        <v>727</v>
      </c>
      <c r="N44" s="359" t="s">
        <v>96</v>
      </c>
      <c r="O44" s="359" t="s">
        <v>97</v>
      </c>
      <c r="P44" s="359"/>
      <c r="Q44" s="359"/>
    </row>
    <row r="45" spans="2:17" ht="96" customHeight="1" x14ac:dyDescent="0.3">
      <c r="B45" s="479"/>
      <c r="C45" s="359"/>
      <c r="D45" s="359"/>
      <c r="E45" s="359"/>
      <c r="F45" s="359"/>
      <c r="G45" s="359"/>
      <c r="H45" s="359"/>
      <c r="I45" s="359"/>
      <c r="J45" s="3" t="s">
        <v>98</v>
      </c>
      <c r="K45" s="3" t="s">
        <v>99</v>
      </c>
      <c r="L45" s="3" t="s">
        <v>100</v>
      </c>
      <c r="M45" s="359"/>
      <c r="N45" s="359"/>
      <c r="O45" s="359"/>
      <c r="P45" s="359"/>
      <c r="Q45" s="359"/>
    </row>
    <row r="46" spans="2:17" ht="15.6" x14ac:dyDescent="0.3">
      <c r="B46" s="4">
        <v>1</v>
      </c>
      <c r="C46" s="4">
        <v>2</v>
      </c>
      <c r="D46" s="4">
        <v>3</v>
      </c>
      <c r="E46" s="4">
        <v>4</v>
      </c>
      <c r="F46" s="4">
        <v>5</v>
      </c>
      <c r="G46" s="4">
        <v>6</v>
      </c>
      <c r="H46" s="4">
        <v>7</v>
      </c>
      <c r="I46" s="4">
        <v>8</v>
      </c>
      <c r="J46" s="4">
        <v>9</v>
      </c>
      <c r="K46" s="4">
        <v>10</v>
      </c>
      <c r="L46" s="4">
        <v>11</v>
      </c>
      <c r="M46" s="4">
        <v>12</v>
      </c>
      <c r="N46" s="4">
        <v>13</v>
      </c>
      <c r="O46" s="4">
        <v>14</v>
      </c>
      <c r="P46" s="4">
        <v>15</v>
      </c>
      <c r="Q46" s="4">
        <v>16</v>
      </c>
    </row>
    <row r="47" spans="2:17" ht="15.75" customHeight="1" x14ac:dyDescent="0.3">
      <c r="B47" s="481" t="s">
        <v>438</v>
      </c>
      <c r="C47" s="400" t="s">
        <v>101</v>
      </c>
      <c r="D47" s="346" t="s">
        <v>285</v>
      </c>
      <c r="E47" s="346" t="s">
        <v>769</v>
      </c>
      <c r="F47" s="346" t="s">
        <v>260</v>
      </c>
      <c r="G47" s="346" t="s">
        <v>261</v>
      </c>
      <c r="H47" s="400" t="s">
        <v>102</v>
      </c>
      <c r="I47" s="393">
        <f>I52</f>
        <v>3529411.77</v>
      </c>
      <c r="J47" s="393">
        <f>SUM(J52:J54)</f>
        <v>0</v>
      </c>
      <c r="K47" s="393">
        <f>SUM(K52:K54)</f>
        <v>0</v>
      </c>
      <c r="L47" s="393">
        <f>L52</f>
        <v>3000000</v>
      </c>
      <c r="M47" s="393">
        <f>M52</f>
        <v>529411.77</v>
      </c>
      <c r="N47" s="346" t="s">
        <v>442</v>
      </c>
      <c r="O47" s="49">
        <f>O52</f>
        <v>11.98</v>
      </c>
      <c r="P47" s="411"/>
      <c r="Q47" s="400"/>
    </row>
    <row r="48" spans="2:17" ht="15.75" customHeight="1" x14ac:dyDescent="0.3">
      <c r="B48" s="482"/>
      <c r="C48" s="401"/>
      <c r="D48" s="347"/>
      <c r="E48" s="347"/>
      <c r="F48" s="347"/>
      <c r="G48" s="347"/>
      <c r="H48" s="401"/>
      <c r="I48" s="394"/>
      <c r="J48" s="394"/>
      <c r="K48" s="394"/>
      <c r="L48" s="394"/>
      <c r="M48" s="394"/>
      <c r="N48" s="347"/>
      <c r="O48" s="51" t="s">
        <v>23</v>
      </c>
      <c r="P48" s="412"/>
      <c r="Q48" s="401"/>
    </row>
    <row r="49" spans="2:18" ht="14.25" customHeight="1" x14ac:dyDescent="0.3">
      <c r="B49" s="482"/>
      <c r="C49" s="401"/>
      <c r="D49" s="347"/>
      <c r="E49" s="347"/>
      <c r="F49" s="347"/>
      <c r="G49" s="347"/>
      <c r="H49" s="401"/>
      <c r="I49" s="394"/>
      <c r="J49" s="394"/>
      <c r="K49" s="394"/>
      <c r="L49" s="394"/>
      <c r="M49" s="394"/>
      <c r="N49" s="346" t="s">
        <v>443</v>
      </c>
      <c r="O49" s="12">
        <f>O54</f>
        <v>1</v>
      </c>
      <c r="P49" s="412"/>
      <c r="Q49" s="401"/>
    </row>
    <row r="50" spans="2:18" ht="15.75" customHeight="1" x14ac:dyDescent="0.3">
      <c r="B50" s="482"/>
      <c r="C50" s="401"/>
      <c r="D50" s="347"/>
      <c r="E50" s="347"/>
      <c r="F50" s="347"/>
      <c r="G50" s="347"/>
      <c r="H50" s="401"/>
      <c r="I50" s="394"/>
      <c r="J50" s="394"/>
      <c r="K50" s="394"/>
      <c r="L50" s="394"/>
      <c r="M50" s="394"/>
      <c r="N50" s="347"/>
      <c r="O50" s="367" t="s">
        <v>23</v>
      </c>
      <c r="P50" s="412"/>
      <c r="Q50" s="401"/>
    </row>
    <row r="51" spans="2:18" ht="147" customHeight="1" x14ac:dyDescent="0.3">
      <c r="B51" s="482"/>
      <c r="C51" s="401"/>
      <c r="D51" s="347"/>
      <c r="E51" s="347"/>
      <c r="F51" s="347"/>
      <c r="G51" s="347"/>
      <c r="H51" s="401"/>
      <c r="I51" s="394"/>
      <c r="J51" s="394"/>
      <c r="K51" s="394"/>
      <c r="L51" s="394"/>
      <c r="M51" s="394"/>
      <c r="N51" s="348"/>
      <c r="O51" s="368"/>
      <c r="P51" s="412"/>
      <c r="Q51" s="401"/>
    </row>
    <row r="52" spans="2:18" outlineLevel="1" x14ac:dyDescent="0.3">
      <c r="B52" s="346" t="s">
        <v>465</v>
      </c>
      <c r="C52" s="420"/>
      <c r="D52" s="346" t="s">
        <v>285</v>
      </c>
      <c r="E52" s="400" t="s">
        <v>441</v>
      </c>
      <c r="F52" s="418"/>
      <c r="G52" s="346" t="s">
        <v>261</v>
      </c>
      <c r="H52" s="420"/>
      <c r="I52" s="407">
        <f>SUM(J52:M54)</f>
        <v>3529411.77</v>
      </c>
      <c r="J52" s="407">
        <v>0</v>
      </c>
      <c r="K52" s="407">
        <v>0</v>
      </c>
      <c r="L52" s="407">
        <v>3000000</v>
      </c>
      <c r="M52" s="407">
        <v>529411.77</v>
      </c>
      <c r="N52" s="346" t="s">
        <v>439</v>
      </c>
      <c r="O52" s="407">
        <v>11.98</v>
      </c>
      <c r="P52" s="400" t="s">
        <v>444</v>
      </c>
      <c r="Q52" s="400" t="s">
        <v>457</v>
      </c>
    </row>
    <row r="53" spans="2:18" ht="15.75" customHeight="1" outlineLevel="1" x14ac:dyDescent="0.3">
      <c r="B53" s="347"/>
      <c r="C53" s="421"/>
      <c r="D53" s="347"/>
      <c r="E53" s="401"/>
      <c r="F53" s="419"/>
      <c r="G53" s="347"/>
      <c r="H53" s="421"/>
      <c r="I53" s="408"/>
      <c r="J53" s="408"/>
      <c r="K53" s="408"/>
      <c r="L53" s="408"/>
      <c r="M53" s="408"/>
      <c r="N53" s="348"/>
      <c r="O53" s="409"/>
      <c r="P53" s="401"/>
      <c r="Q53" s="401"/>
    </row>
    <row r="54" spans="2:18" ht="63.75" customHeight="1" outlineLevel="1" x14ac:dyDescent="0.3">
      <c r="B54" s="347"/>
      <c r="C54" s="421"/>
      <c r="D54" s="347"/>
      <c r="E54" s="401"/>
      <c r="F54" s="419"/>
      <c r="G54" s="347"/>
      <c r="H54" s="421"/>
      <c r="I54" s="408"/>
      <c r="J54" s="408"/>
      <c r="K54" s="408"/>
      <c r="L54" s="408"/>
      <c r="M54" s="408"/>
      <c r="N54" s="176" t="s">
        <v>440</v>
      </c>
      <c r="O54" s="305">
        <v>1</v>
      </c>
      <c r="P54" s="401"/>
      <c r="Q54" s="401"/>
      <c r="R54" s="63"/>
    </row>
    <row r="55" spans="2:18" ht="15.75" customHeight="1" x14ac:dyDescent="0.3">
      <c r="B55" s="481" t="s">
        <v>446</v>
      </c>
      <c r="C55" s="400" t="s">
        <v>101</v>
      </c>
      <c r="D55" s="346" t="s">
        <v>285</v>
      </c>
      <c r="E55" s="346" t="s">
        <v>769</v>
      </c>
      <c r="F55" s="400" t="s">
        <v>260</v>
      </c>
      <c r="G55" s="346" t="s">
        <v>261</v>
      </c>
      <c r="H55" s="400" t="s">
        <v>102</v>
      </c>
      <c r="I55" s="393">
        <f>SUM(I65:I84)</f>
        <v>34884925.910000004</v>
      </c>
      <c r="J55" s="393">
        <f>SUM(J65:J84)</f>
        <v>0</v>
      </c>
      <c r="K55" s="393">
        <f>SUM(K65:K84)</f>
        <v>0</v>
      </c>
      <c r="L55" s="393">
        <f>SUM(L65:L84)</f>
        <v>29652187</v>
      </c>
      <c r="M55" s="393">
        <f>SUM(M65:M84)</f>
        <v>5232738.91</v>
      </c>
      <c r="N55" s="346" t="s">
        <v>514</v>
      </c>
      <c r="O55" s="61">
        <f>O71+O80</f>
        <v>7.23</v>
      </c>
      <c r="P55" s="619"/>
      <c r="Q55" s="400"/>
    </row>
    <row r="56" spans="2:18" ht="31.5" customHeight="1" x14ac:dyDescent="0.3">
      <c r="B56" s="482"/>
      <c r="C56" s="401"/>
      <c r="D56" s="347"/>
      <c r="E56" s="347"/>
      <c r="F56" s="401"/>
      <c r="G56" s="347"/>
      <c r="H56" s="401"/>
      <c r="I56" s="394"/>
      <c r="J56" s="394"/>
      <c r="K56" s="394"/>
      <c r="L56" s="394"/>
      <c r="M56" s="394"/>
      <c r="N56" s="348"/>
      <c r="O56" s="11" t="s">
        <v>23</v>
      </c>
      <c r="P56" s="620"/>
      <c r="Q56" s="401"/>
    </row>
    <row r="57" spans="2:18" ht="15.75" customHeight="1" x14ac:dyDescent="0.3">
      <c r="B57" s="482"/>
      <c r="C57" s="401"/>
      <c r="D57" s="347"/>
      <c r="E57" s="347"/>
      <c r="F57" s="401"/>
      <c r="G57" s="347"/>
      <c r="H57" s="401"/>
      <c r="I57" s="394"/>
      <c r="J57" s="394"/>
      <c r="K57" s="394"/>
      <c r="L57" s="394"/>
      <c r="M57" s="394"/>
      <c r="N57" s="346" t="s">
        <v>449</v>
      </c>
      <c r="O57" s="73">
        <f>O75+O83</f>
        <v>41000</v>
      </c>
      <c r="P57" s="620"/>
      <c r="Q57" s="401"/>
    </row>
    <row r="58" spans="2:18" ht="15.6" x14ac:dyDescent="0.3">
      <c r="B58" s="482"/>
      <c r="C58" s="401"/>
      <c r="D58" s="347"/>
      <c r="E58" s="347"/>
      <c r="F58" s="401"/>
      <c r="G58" s="347"/>
      <c r="H58" s="401"/>
      <c r="I58" s="394"/>
      <c r="J58" s="394"/>
      <c r="K58" s="394"/>
      <c r="L58" s="394"/>
      <c r="M58" s="394"/>
      <c r="N58" s="348"/>
      <c r="O58" s="11" t="s">
        <v>23</v>
      </c>
      <c r="P58" s="620"/>
      <c r="Q58" s="401"/>
    </row>
    <row r="59" spans="2:18" ht="15.6" x14ac:dyDescent="0.3">
      <c r="B59" s="482"/>
      <c r="C59" s="401"/>
      <c r="D59" s="347"/>
      <c r="E59" s="347"/>
      <c r="F59" s="401"/>
      <c r="G59" s="347"/>
      <c r="H59" s="401"/>
      <c r="I59" s="394"/>
      <c r="J59" s="394"/>
      <c r="K59" s="394"/>
      <c r="L59" s="394"/>
      <c r="M59" s="394"/>
      <c r="N59" s="346" t="s">
        <v>450</v>
      </c>
      <c r="O59" s="61">
        <f>SUM(O65,O68,O73,O77)</f>
        <v>20.650000000000002</v>
      </c>
      <c r="P59" s="620"/>
      <c r="Q59" s="401"/>
    </row>
    <row r="60" spans="2:18" ht="31.5" customHeight="1" x14ac:dyDescent="0.3">
      <c r="B60" s="482"/>
      <c r="C60" s="401"/>
      <c r="D60" s="347"/>
      <c r="E60" s="347"/>
      <c r="F60" s="401"/>
      <c r="G60" s="347"/>
      <c r="H60" s="401"/>
      <c r="I60" s="394"/>
      <c r="J60" s="394"/>
      <c r="K60" s="394"/>
      <c r="L60" s="394"/>
      <c r="M60" s="394"/>
      <c r="N60" s="348"/>
      <c r="O60" s="11" t="s">
        <v>23</v>
      </c>
      <c r="P60" s="620"/>
      <c r="Q60" s="401"/>
    </row>
    <row r="61" spans="2:18" ht="15.6" x14ac:dyDescent="0.3">
      <c r="B61" s="482"/>
      <c r="C61" s="401"/>
      <c r="D61" s="347"/>
      <c r="E61" s="347"/>
      <c r="F61" s="401"/>
      <c r="G61" s="347"/>
      <c r="H61" s="401"/>
      <c r="I61" s="394"/>
      <c r="J61" s="394"/>
      <c r="K61" s="394"/>
      <c r="L61" s="394"/>
      <c r="M61" s="394"/>
      <c r="N61" s="346" t="s">
        <v>443</v>
      </c>
      <c r="O61" s="321">
        <f>O66+O69+O72+O76+O78+O81+O84</f>
        <v>7</v>
      </c>
      <c r="P61" s="620"/>
      <c r="Q61" s="401"/>
    </row>
    <row r="62" spans="2:18" ht="15.6" x14ac:dyDescent="0.3">
      <c r="B62" s="482"/>
      <c r="C62" s="401"/>
      <c r="D62" s="347"/>
      <c r="E62" s="347"/>
      <c r="F62" s="401"/>
      <c r="G62" s="347"/>
      <c r="H62" s="401"/>
      <c r="I62" s="394"/>
      <c r="J62" s="394"/>
      <c r="K62" s="394"/>
      <c r="L62" s="394"/>
      <c r="M62" s="394"/>
      <c r="N62" s="348"/>
      <c r="O62" s="51" t="s">
        <v>23</v>
      </c>
      <c r="P62" s="620"/>
      <c r="Q62" s="401"/>
    </row>
    <row r="63" spans="2:18" ht="15.6" x14ac:dyDescent="0.3">
      <c r="B63" s="482"/>
      <c r="C63" s="401"/>
      <c r="D63" s="347"/>
      <c r="E63" s="347"/>
      <c r="F63" s="401"/>
      <c r="G63" s="347"/>
      <c r="H63" s="401"/>
      <c r="I63" s="394"/>
      <c r="J63" s="394"/>
      <c r="K63" s="394"/>
      <c r="L63" s="394"/>
      <c r="M63" s="394"/>
      <c r="N63" s="346" t="s">
        <v>452</v>
      </c>
      <c r="O63" s="38">
        <f>SUM(O67,O70,O74,O79,O82)</f>
        <v>810812</v>
      </c>
      <c r="P63" s="620"/>
      <c r="Q63" s="401"/>
    </row>
    <row r="64" spans="2:18" ht="21" customHeight="1" x14ac:dyDescent="0.3">
      <c r="B64" s="483"/>
      <c r="C64" s="402"/>
      <c r="D64" s="348"/>
      <c r="E64" s="348"/>
      <c r="F64" s="402"/>
      <c r="G64" s="348"/>
      <c r="H64" s="402"/>
      <c r="I64" s="395"/>
      <c r="J64" s="395"/>
      <c r="K64" s="395"/>
      <c r="L64" s="395"/>
      <c r="M64" s="395"/>
      <c r="N64" s="348"/>
      <c r="O64" s="11" t="s">
        <v>23</v>
      </c>
      <c r="P64" s="621"/>
      <c r="Q64" s="402"/>
    </row>
    <row r="65" spans="2:17" ht="51.75" customHeight="1" outlineLevel="1" x14ac:dyDescent="0.3">
      <c r="B65" s="346" t="s">
        <v>466</v>
      </c>
      <c r="C65" s="420"/>
      <c r="D65" s="346" t="s">
        <v>285</v>
      </c>
      <c r="E65" s="400" t="s">
        <v>407</v>
      </c>
      <c r="F65" s="420"/>
      <c r="G65" s="346" t="s">
        <v>261</v>
      </c>
      <c r="H65" s="420"/>
      <c r="I65" s="393">
        <f>SUM(J65:M67)</f>
        <v>2352941.1800000002</v>
      </c>
      <c r="J65" s="393">
        <v>0</v>
      </c>
      <c r="K65" s="393">
        <v>0</v>
      </c>
      <c r="L65" s="393">
        <v>2000000</v>
      </c>
      <c r="M65" s="393">
        <v>352941.18</v>
      </c>
      <c r="N65" s="30" t="s">
        <v>448</v>
      </c>
      <c r="O65" s="62">
        <v>2.2200000000000002</v>
      </c>
      <c r="P65" s="400" t="s">
        <v>453</v>
      </c>
      <c r="Q65" s="400" t="s">
        <v>454</v>
      </c>
    </row>
    <row r="66" spans="2:17" ht="39" customHeight="1" outlineLevel="1" x14ac:dyDescent="0.3">
      <c r="B66" s="347"/>
      <c r="C66" s="421"/>
      <c r="D66" s="347"/>
      <c r="E66" s="401"/>
      <c r="F66" s="421"/>
      <c r="G66" s="347"/>
      <c r="H66" s="421"/>
      <c r="I66" s="394"/>
      <c r="J66" s="394"/>
      <c r="K66" s="394"/>
      <c r="L66" s="394"/>
      <c r="M66" s="394"/>
      <c r="N66" s="27" t="s">
        <v>440</v>
      </c>
      <c r="O66" s="38">
        <v>1</v>
      </c>
      <c r="P66" s="401"/>
      <c r="Q66" s="401"/>
    </row>
    <row r="67" spans="2:17" ht="36.75" customHeight="1" outlineLevel="1" x14ac:dyDescent="0.3">
      <c r="B67" s="347"/>
      <c r="C67" s="421"/>
      <c r="D67" s="347"/>
      <c r="E67" s="401"/>
      <c r="F67" s="421"/>
      <c r="G67" s="347"/>
      <c r="H67" s="421"/>
      <c r="I67" s="394"/>
      <c r="J67" s="394"/>
      <c r="K67" s="394"/>
      <c r="L67" s="394"/>
      <c r="M67" s="394"/>
      <c r="N67" s="27" t="s">
        <v>451</v>
      </c>
      <c r="O67" s="38">
        <v>22240</v>
      </c>
      <c r="P67" s="401"/>
      <c r="Q67" s="401"/>
    </row>
    <row r="68" spans="2:17" ht="53.25" customHeight="1" outlineLevel="1" x14ac:dyDescent="0.3">
      <c r="B68" s="346" t="s">
        <v>467</v>
      </c>
      <c r="C68" s="420"/>
      <c r="D68" s="346" t="s">
        <v>285</v>
      </c>
      <c r="E68" s="400" t="s">
        <v>407</v>
      </c>
      <c r="F68" s="418"/>
      <c r="G68" s="346" t="s">
        <v>261</v>
      </c>
      <c r="H68" s="420"/>
      <c r="I68" s="407">
        <f>SUM(J68:M70)</f>
        <v>9411764.7100000009</v>
      </c>
      <c r="J68" s="407">
        <v>0</v>
      </c>
      <c r="K68" s="407">
        <v>0</v>
      </c>
      <c r="L68" s="407">
        <v>8000000</v>
      </c>
      <c r="M68" s="407">
        <v>1411764.71</v>
      </c>
      <c r="N68" s="27" t="s">
        <v>448</v>
      </c>
      <c r="O68" s="61">
        <v>10.72</v>
      </c>
      <c r="P68" s="400" t="s">
        <v>103</v>
      </c>
      <c r="Q68" s="400" t="s">
        <v>549</v>
      </c>
    </row>
    <row r="69" spans="2:17" ht="31.2" outlineLevel="1" x14ac:dyDescent="0.3">
      <c r="B69" s="347"/>
      <c r="C69" s="421"/>
      <c r="D69" s="347"/>
      <c r="E69" s="401"/>
      <c r="F69" s="419"/>
      <c r="G69" s="347"/>
      <c r="H69" s="421"/>
      <c r="I69" s="408"/>
      <c r="J69" s="408"/>
      <c r="K69" s="408"/>
      <c r="L69" s="408"/>
      <c r="M69" s="408"/>
      <c r="N69" s="27" t="s">
        <v>440</v>
      </c>
      <c r="O69" s="38">
        <v>1</v>
      </c>
      <c r="P69" s="401"/>
      <c r="Q69" s="401"/>
    </row>
    <row r="70" spans="2:17" ht="31.2" outlineLevel="1" x14ac:dyDescent="0.3">
      <c r="B70" s="347"/>
      <c r="C70" s="421"/>
      <c r="D70" s="347"/>
      <c r="E70" s="401"/>
      <c r="F70" s="419"/>
      <c r="G70" s="347"/>
      <c r="H70" s="421"/>
      <c r="I70" s="408"/>
      <c r="J70" s="408"/>
      <c r="K70" s="408"/>
      <c r="L70" s="408"/>
      <c r="M70" s="408"/>
      <c r="N70" s="27" t="s">
        <v>451</v>
      </c>
      <c r="O70" s="25">
        <v>107216</v>
      </c>
      <c r="P70" s="401"/>
      <c r="Q70" s="401"/>
    </row>
    <row r="71" spans="2:17" ht="52.5" customHeight="1" outlineLevel="1" x14ac:dyDescent="0.3">
      <c r="B71" s="346" t="s">
        <v>468</v>
      </c>
      <c r="C71" s="420"/>
      <c r="D71" s="346" t="s">
        <v>285</v>
      </c>
      <c r="E71" s="400" t="s">
        <v>407</v>
      </c>
      <c r="F71" s="418"/>
      <c r="G71" s="346" t="s">
        <v>261</v>
      </c>
      <c r="H71" s="420"/>
      <c r="I71" s="407">
        <f>SUM(J71:M74)</f>
        <v>3708455.3</v>
      </c>
      <c r="J71" s="407">
        <v>0</v>
      </c>
      <c r="K71" s="407">
        <v>0</v>
      </c>
      <c r="L71" s="407">
        <v>3152187</v>
      </c>
      <c r="M71" s="407">
        <v>556268.30000000005</v>
      </c>
      <c r="N71" s="27" t="s">
        <v>515</v>
      </c>
      <c r="O71" s="38">
        <v>7</v>
      </c>
      <c r="P71" s="400" t="s">
        <v>773</v>
      </c>
      <c r="Q71" s="400" t="s">
        <v>518</v>
      </c>
    </row>
    <row r="72" spans="2:17" ht="35.25" customHeight="1" outlineLevel="1" x14ac:dyDescent="0.3">
      <c r="B72" s="347"/>
      <c r="C72" s="421"/>
      <c r="D72" s="347"/>
      <c r="E72" s="401"/>
      <c r="F72" s="419"/>
      <c r="G72" s="347"/>
      <c r="H72" s="421"/>
      <c r="I72" s="408"/>
      <c r="J72" s="408"/>
      <c r="K72" s="408"/>
      <c r="L72" s="408"/>
      <c r="M72" s="408"/>
      <c r="N72" s="27" t="s">
        <v>440</v>
      </c>
      <c r="O72" s="38">
        <v>1</v>
      </c>
      <c r="P72" s="401"/>
      <c r="Q72" s="401"/>
    </row>
    <row r="73" spans="2:17" ht="50.25" customHeight="1" outlineLevel="1" x14ac:dyDescent="0.3">
      <c r="B73" s="347"/>
      <c r="C73" s="421"/>
      <c r="D73" s="347"/>
      <c r="E73" s="401"/>
      <c r="F73" s="419"/>
      <c r="G73" s="347"/>
      <c r="H73" s="421"/>
      <c r="I73" s="408"/>
      <c r="J73" s="408"/>
      <c r="K73" s="408"/>
      <c r="L73" s="408"/>
      <c r="M73" s="408"/>
      <c r="N73" s="27" t="s">
        <v>516</v>
      </c>
      <c r="O73" s="38">
        <v>7</v>
      </c>
      <c r="P73" s="401"/>
      <c r="Q73" s="401"/>
    </row>
    <row r="74" spans="2:17" ht="34.5" customHeight="1" outlineLevel="1" x14ac:dyDescent="0.3">
      <c r="B74" s="347"/>
      <c r="C74" s="421"/>
      <c r="D74" s="347"/>
      <c r="E74" s="401"/>
      <c r="F74" s="419"/>
      <c r="G74" s="347"/>
      <c r="H74" s="421"/>
      <c r="I74" s="408"/>
      <c r="J74" s="408"/>
      <c r="K74" s="408"/>
      <c r="L74" s="408"/>
      <c r="M74" s="408"/>
      <c r="N74" s="27" t="s">
        <v>451</v>
      </c>
      <c r="O74" s="25">
        <v>630296</v>
      </c>
      <c r="P74" s="401"/>
      <c r="Q74" s="401"/>
    </row>
    <row r="75" spans="2:17" ht="34.5" customHeight="1" outlineLevel="1" x14ac:dyDescent="0.3">
      <c r="B75" s="346" t="s">
        <v>469</v>
      </c>
      <c r="C75" s="420"/>
      <c r="D75" s="346" t="s">
        <v>285</v>
      </c>
      <c r="E75" s="400" t="s">
        <v>770</v>
      </c>
      <c r="F75" s="418"/>
      <c r="G75" s="346" t="s">
        <v>261</v>
      </c>
      <c r="H75" s="420"/>
      <c r="I75" s="407">
        <f>SUM(J75:M76)</f>
        <v>9411764.7100000009</v>
      </c>
      <c r="J75" s="407">
        <v>0</v>
      </c>
      <c r="K75" s="407">
        <v>0</v>
      </c>
      <c r="L75" s="407">
        <v>8000000</v>
      </c>
      <c r="M75" s="407">
        <v>1411764.71</v>
      </c>
      <c r="N75" s="27" t="s">
        <v>447</v>
      </c>
      <c r="O75" s="38">
        <v>25000</v>
      </c>
      <c r="P75" s="400" t="s">
        <v>444</v>
      </c>
      <c r="Q75" s="400" t="s">
        <v>519</v>
      </c>
    </row>
    <row r="76" spans="2:17" ht="78" customHeight="1" outlineLevel="1" x14ac:dyDescent="0.3">
      <c r="B76" s="347"/>
      <c r="C76" s="421"/>
      <c r="D76" s="347"/>
      <c r="E76" s="401"/>
      <c r="F76" s="419"/>
      <c r="G76" s="347"/>
      <c r="H76" s="421"/>
      <c r="I76" s="408"/>
      <c r="J76" s="408"/>
      <c r="K76" s="408"/>
      <c r="L76" s="408"/>
      <c r="M76" s="408"/>
      <c r="N76" s="27" t="s">
        <v>440</v>
      </c>
      <c r="O76" s="38">
        <v>1</v>
      </c>
      <c r="P76" s="401"/>
      <c r="Q76" s="401"/>
    </row>
    <row r="77" spans="2:17" ht="49.5" customHeight="1" outlineLevel="1" x14ac:dyDescent="0.3">
      <c r="B77" s="346" t="s">
        <v>470</v>
      </c>
      <c r="C77" s="420"/>
      <c r="D77" s="346" t="s">
        <v>285</v>
      </c>
      <c r="E77" s="400" t="s">
        <v>407</v>
      </c>
      <c r="F77" s="418"/>
      <c r="G77" s="346" t="s">
        <v>261</v>
      </c>
      <c r="H77" s="420"/>
      <c r="I77" s="407">
        <f>SUM(J77:M79)</f>
        <v>3529411.77</v>
      </c>
      <c r="J77" s="407">
        <v>0</v>
      </c>
      <c r="K77" s="407">
        <v>0</v>
      </c>
      <c r="L77" s="407">
        <v>3000000</v>
      </c>
      <c r="M77" s="407">
        <v>529411.77</v>
      </c>
      <c r="N77" s="27" t="s">
        <v>448</v>
      </c>
      <c r="O77" s="61">
        <v>0.71</v>
      </c>
      <c r="P77" s="400" t="s">
        <v>517</v>
      </c>
      <c r="Q77" s="400" t="s">
        <v>518</v>
      </c>
    </row>
    <row r="78" spans="2:17" ht="33.75" customHeight="1" outlineLevel="1" x14ac:dyDescent="0.3">
      <c r="B78" s="347"/>
      <c r="C78" s="421"/>
      <c r="D78" s="347"/>
      <c r="E78" s="401"/>
      <c r="F78" s="419"/>
      <c r="G78" s="347"/>
      <c r="H78" s="421"/>
      <c r="I78" s="408"/>
      <c r="J78" s="408"/>
      <c r="K78" s="408"/>
      <c r="L78" s="408"/>
      <c r="M78" s="408"/>
      <c r="N78" s="27" t="s">
        <v>440</v>
      </c>
      <c r="O78" s="38">
        <v>1</v>
      </c>
      <c r="P78" s="401"/>
      <c r="Q78" s="401"/>
    </row>
    <row r="79" spans="2:17" ht="33.75" customHeight="1" outlineLevel="1" x14ac:dyDescent="0.3">
      <c r="B79" s="347"/>
      <c r="C79" s="421"/>
      <c r="D79" s="347"/>
      <c r="E79" s="401"/>
      <c r="F79" s="419"/>
      <c r="G79" s="347"/>
      <c r="H79" s="421"/>
      <c r="I79" s="408"/>
      <c r="J79" s="408"/>
      <c r="K79" s="408"/>
      <c r="L79" s="408"/>
      <c r="M79" s="408"/>
      <c r="N79" s="27" t="s">
        <v>451</v>
      </c>
      <c r="O79" s="25">
        <v>38636</v>
      </c>
      <c r="P79" s="401"/>
      <c r="Q79" s="401"/>
    </row>
    <row r="80" spans="2:17" ht="46.5" customHeight="1" outlineLevel="1" x14ac:dyDescent="0.3">
      <c r="B80" s="346" t="s">
        <v>471</v>
      </c>
      <c r="C80" s="420"/>
      <c r="D80" s="346" t="s">
        <v>285</v>
      </c>
      <c r="E80" s="400" t="s">
        <v>407</v>
      </c>
      <c r="F80" s="418"/>
      <c r="G80" s="346" t="s">
        <v>261</v>
      </c>
      <c r="H80" s="420"/>
      <c r="I80" s="407">
        <f>SUM(J80:M82)</f>
        <v>4117647.06</v>
      </c>
      <c r="J80" s="407">
        <v>0</v>
      </c>
      <c r="K80" s="407">
        <v>0</v>
      </c>
      <c r="L80" s="407">
        <v>3500000</v>
      </c>
      <c r="M80" s="407">
        <v>617647.06000000006</v>
      </c>
      <c r="N80" s="27" t="s">
        <v>515</v>
      </c>
      <c r="O80" s="61">
        <v>0.23</v>
      </c>
      <c r="P80" s="400" t="s">
        <v>444</v>
      </c>
      <c r="Q80" s="400" t="s">
        <v>519</v>
      </c>
    </row>
    <row r="81" spans="2:17" ht="33.75" customHeight="1" outlineLevel="1" x14ac:dyDescent="0.3">
      <c r="B81" s="347"/>
      <c r="C81" s="421"/>
      <c r="D81" s="347"/>
      <c r="E81" s="401"/>
      <c r="F81" s="419"/>
      <c r="G81" s="347"/>
      <c r="H81" s="421"/>
      <c r="I81" s="408"/>
      <c r="J81" s="408"/>
      <c r="K81" s="408"/>
      <c r="L81" s="408"/>
      <c r="M81" s="408"/>
      <c r="N81" s="27" t="s">
        <v>440</v>
      </c>
      <c r="O81" s="38">
        <v>1</v>
      </c>
      <c r="P81" s="401"/>
      <c r="Q81" s="401"/>
    </row>
    <row r="82" spans="2:17" ht="78" customHeight="1" outlineLevel="1" x14ac:dyDescent="0.3">
      <c r="B82" s="347"/>
      <c r="C82" s="421"/>
      <c r="D82" s="347"/>
      <c r="E82" s="401"/>
      <c r="F82" s="419"/>
      <c r="G82" s="347"/>
      <c r="H82" s="421"/>
      <c r="I82" s="408"/>
      <c r="J82" s="408"/>
      <c r="K82" s="408"/>
      <c r="L82" s="408"/>
      <c r="M82" s="408"/>
      <c r="N82" s="27" t="s">
        <v>451</v>
      </c>
      <c r="O82" s="25">
        <v>12424</v>
      </c>
      <c r="P82" s="401"/>
      <c r="Q82" s="401"/>
    </row>
    <row r="83" spans="2:17" ht="39" customHeight="1" outlineLevel="1" x14ac:dyDescent="0.3">
      <c r="B83" s="346" t="s">
        <v>472</v>
      </c>
      <c r="C83" s="420"/>
      <c r="D83" s="346" t="s">
        <v>285</v>
      </c>
      <c r="E83" s="400" t="s">
        <v>407</v>
      </c>
      <c r="F83" s="418"/>
      <c r="G83" s="346" t="s">
        <v>261</v>
      </c>
      <c r="H83" s="420"/>
      <c r="I83" s="407">
        <f>SUM(J83:M84)</f>
        <v>2352941.1800000002</v>
      </c>
      <c r="J83" s="407">
        <v>0</v>
      </c>
      <c r="K83" s="407">
        <v>0</v>
      </c>
      <c r="L83" s="407">
        <v>2000000</v>
      </c>
      <c r="M83" s="407">
        <v>352941.18</v>
      </c>
      <c r="N83" s="27" t="s">
        <v>447</v>
      </c>
      <c r="O83" s="38">
        <v>16000</v>
      </c>
      <c r="P83" s="622" t="s">
        <v>743</v>
      </c>
      <c r="Q83" s="400" t="s">
        <v>744</v>
      </c>
    </row>
    <row r="84" spans="2:17" ht="234" customHeight="1" outlineLevel="1" x14ac:dyDescent="0.3">
      <c r="B84" s="347"/>
      <c r="C84" s="421"/>
      <c r="D84" s="347"/>
      <c r="E84" s="401"/>
      <c r="F84" s="419"/>
      <c r="G84" s="347"/>
      <c r="H84" s="421"/>
      <c r="I84" s="408"/>
      <c r="J84" s="408"/>
      <c r="K84" s="408"/>
      <c r="L84" s="408"/>
      <c r="M84" s="408"/>
      <c r="N84" s="27" t="s">
        <v>440</v>
      </c>
      <c r="O84" s="38">
        <v>1</v>
      </c>
      <c r="P84" s="401"/>
      <c r="Q84" s="401"/>
    </row>
    <row r="85" spans="2:17" ht="15.6" x14ac:dyDescent="0.3">
      <c r="B85" s="510" t="s">
        <v>105</v>
      </c>
      <c r="C85" s="510"/>
      <c r="D85" s="510"/>
      <c r="E85" s="510"/>
      <c r="F85" s="510"/>
      <c r="G85" s="510"/>
      <c r="H85" s="510"/>
      <c r="I85" s="48">
        <f>I47+I55</f>
        <v>38414337.680000007</v>
      </c>
      <c r="J85" s="48">
        <f>J47+J55</f>
        <v>0</v>
      </c>
      <c r="K85" s="48">
        <f>K47+K55</f>
        <v>0</v>
      </c>
      <c r="L85" s="48">
        <f>L47+L55</f>
        <v>32652187</v>
      </c>
      <c r="M85" s="48">
        <f>M47+M55</f>
        <v>5762150.6799999997</v>
      </c>
      <c r="N85" s="511"/>
      <c r="O85" s="511"/>
      <c r="P85" s="511"/>
      <c r="Q85" s="511"/>
    </row>
    <row r="86" spans="2:17" ht="15.6" x14ac:dyDescent="0.3">
      <c r="B86" s="56" t="s">
        <v>473</v>
      </c>
      <c r="C86" s="53"/>
      <c r="D86" s="53"/>
      <c r="E86" s="53"/>
      <c r="F86" s="53"/>
      <c r="G86" s="53"/>
      <c r="H86" s="53"/>
      <c r="I86" s="54"/>
      <c r="J86" s="54"/>
      <c r="K86" s="54"/>
      <c r="L86" s="54"/>
      <c r="M86" s="54"/>
      <c r="N86" s="55"/>
      <c r="O86" s="55"/>
      <c r="P86" s="55"/>
      <c r="Q86" s="55"/>
    </row>
    <row r="87" spans="2:17" ht="48" customHeight="1" x14ac:dyDescent="0.3">
      <c r="B87" s="503" t="s">
        <v>734</v>
      </c>
      <c r="C87" s="503"/>
      <c r="D87" s="503"/>
      <c r="E87" s="503"/>
      <c r="F87" s="503"/>
      <c r="G87" s="503"/>
      <c r="H87" s="503"/>
      <c r="I87" s="503"/>
      <c r="J87" s="503"/>
      <c r="K87" s="503"/>
      <c r="L87" s="503"/>
      <c r="M87" s="503"/>
      <c r="N87" s="503"/>
      <c r="O87" s="503"/>
      <c r="P87" s="503"/>
      <c r="Q87" s="503"/>
    </row>
    <row r="88" spans="2:17" ht="15.6" x14ac:dyDescent="0.3">
      <c r="B88" s="53"/>
      <c r="C88" s="53"/>
      <c r="D88" s="53"/>
      <c r="E88" s="53"/>
      <c r="F88" s="53"/>
      <c r="G88" s="53"/>
      <c r="H88" s="53"/>
      <c r="I88" s="54"/>
      <c r="J88" s="54"/>
      <c r="K88" s="54"/>
      <c r="L88" s="54"/>
      <c r="M88" s="54"/>
      <c r="N88" s="55"/>
      <c r="O88" s="55"/>
      <c r="P88" s="55"/>
      <c r="Q88" s="55"/>
    </row>
    <row r="90" spans="2:17" ht="15.6" x14ac:dyDescent="0.3">
      <c r="B90" s="436" t="s">
        <v>106</v>
      </c>
      <c r="C90" s="436"/>
      <c r="D90" s="436"/>
      <c r="E90" s="436"/>
    </row>
    <row r="91" spans="2:17" ht="35.4" customHeight="1" x14ac:dyDescent="0.3">
      <c r="B91" s="10" t="s">
        <v>3</v>
      </c>
      <c r="C91" s="359" t="s">
        <v>107</v>
      </c>
      <c r="D91" s="359"/>
      <c r="E91" s="359"/>
      <c r="F91" s="387" t="s">
        <v>108</v>
      </c>
      <c r="G91" s="387"/>
      <c r="H91" s="387"/>
      <c r="I91" s="387"/>
      <c r="J91" s="359" t="s">
        <v>109</v>
      </c>
      <c r="K91" s="387"/>
      <c r="L91" s="387"/>
      <c r="M91" s="387"/>
    </row>
    <row r="92" spans="2:17" ht="15.6" x14ac:dyDescent="0.3">
      <c r="B92" s="4">
        <v>1</v>
      </c>
      <c r="C92" s="422">
        <v>2</v>
      </c>
      <c r="D92" s="422"/>
      <c r="E92" s="422"/>
      <c r="F92" s="422">
        <v>3</v>
      </c>
      <c r="G92" s="422"/>
      <c r="H92" s="422"/>
      <c r="I92" s="422"/>
      <c r="J92" s="422">
        <v>4</v>
      </c>
      <c r="K92" s="422"/>
      <c r="L92" s="422"/>
      <c r="M92" s="422"/>
    </row>
    <row r="93" spans="2:17" ht="33" customHeight="1" x14ac:dyDescent="0.3">
      <c r="B93" s="8"/>
      <c r="C93" s="610" t="s">
        <v>303</v>
      </c>
      <c r="D93" s="610"/>
      <c r="E93" s="610"/>
      <c r="F93" s="484"/>
      <c r="G93" s="484"/>
      <c r="H93" s="484"/>
      <c r="I93" s="484"/>
      <c r="J93" s="484"/>
      <c r="K93" s="484"/>
      <c r="L93" s="484"/>
      <c r="M93" s="484"/>
    </row>
    <row r="95" spans="2:17" ht="15.6" x14ac:dyDescent="0.3">
      <c r="B95" s="436" t="s">
        <v>110</v>
      </c>
      <c r="C95" s="436"/>
      <c r="D95" s="436"/>
      <c r="E95" s="436"/>
      <c r="F95" s="436"/>
    </row>
    <row r="96" spans="2:17" ht="33.6" customHeight="1" x14ac:dyDescent="0.3">
      <c r="B96" s="10" t="s">
        <v>3</v>
      </c>
      <c r="C96" s="387" t="s">
        <v>111</v>
      </c>
      <c r="D96" s="387"/>
      <c r="E96" s="387"/>
      <c r="F96" s="387" t="s">
        <v>108</v>
      </c>
      <c r="G96" s="387"/>
      <c r="H96" s="387"/>
      <c r="I96" s="387"/>
      <c r="J96" s="359" t="s">
        <v>112</v>
      </c>
      <c r="K96" s="387"/>
      <c r="L96" s="387"/>
      <c r="M96" s="387"/>
    </row>
    <row r="97" spans="2:13" ht="15.6" x14ac:dyDescent="0.3">
      <c r="B97" s="4">
        <v>1</v>
      </c>
      <c r="C97" s="422">
        <v>2</v>
      </c>
      <c r="D97" s="422"/>
      <c r="E97" s="422"/>
      <c r="F97" s="422">
        <v>3</v>
      </c>
      <c r="G97" s="422"/>
      <c r="H97" s="422"/>
      <c r="I97" s="422"/>
      <c r="J97" s="422">
        <v>4</v>
      </c>
      <c r="K97" s="422"/>
      <c r="L97" s="422"/>
      <c r="M97" s="422"/>
    </row>
    <row r="98" spans="2:13" ht="48" customHeight="1" x14ac:dyDescent="0.3">
      <c r="B98" s="8"/>
      <c r="C98" s="610" t="s">
        <v>304</v>
      </c>
      <c r="D98" s="610"/>
      <c r="E98" s="610"/>
      <c r="F98" s="484"/>
      <c r="G98" s="484"/>
      <c r="H98" s="484"/>
      <c r="I98" s="484"/>
      <c r="J98" s="484"/>
      <c r="K98" s="484"/>
      <c r="L98" s="484"/>
      <c r="M98" s="484"/>
    </row>
    <row r="100" spans="2:13" ht="15.6" x14ac:dyDescent="0.3">
      <c r="B100" s="436" t="s">
        <v>113</v>
      </c>
      <c r="C100" s="436"/>
      <c r="D100" s="436"/>
    </row>
    <row r="101" spans="2:13" ht="38.4" customHeight="1" x14ac:dyDescent="0.3">
      <c r="B101" s="10" t="s">
        <v>3</v>
      </c>
      <c r="C101" s="359" t="s">
        <v>114</v>
      </c>
      <c r="D101" s="359"/>
      <c r="E101" s="359"/>
      <c r="F101" s="437" t="s">
        <v>115</v>
      </c>
      <c r="G101" s="438"/>
      <c r="H101" s="438"/>
      <c r="I101" s="438"/>
      <c r="J101" s="438"/>
      <c r="K101" s="438"/>
      <c r="L101" s="438"/>
      <c r="M101" s="439"/>
    </row>
    <row r="102" spans="2:13" ht="15.6" x14ac:dyDescent="0.3">
      <c r="B102" s="4">
        <v>1</v>
      </c>
      <c r="C102" s="422">
        <v>2</v>
      </c>
      <c r="D102" s="422"/>
      <c r="E102" s="422"/>
      <c r="F102" s="440">
        <v>3</v>
      </c>
      <c r="G102" s="441"/>
      <c r="H102" s="441"/>
      <c r="I102" s="441"/>
      <c r="J102" s="441"/>
      <c r="K102" s="441"/>
      <c r="L102" s="441"/>
      <c r="M102" s="442"/>
    </row>
    <row r="103" spans="2:13" ht="14.4" customHeight="1" x14ac:dyDescent="0.3">
      <c r="B103" s="26" t="s">
        <v>15</v>
      </c>
      <c r="C103" s="435"/>
      <c r="D103" s="435"/>
      <c r="E103" s="435"/>
      <c r="F103" s="432"/>
      <c r="G103" s="433"/>
      <c r="H103" s="433"/>
      <c r="I103" s="433"/>
      <c r="J103" s="433"/>
      <c r="K103" s="433"/>
      <c r="L103" s="433"/>
      <c r="M103" s="434"/>
    </row>
    <row r="105" spans="2:13" ht="15.6" x14ac:dyDescent="0.3">
      <c r="B105" s="436" t="s">
        <v>116</v>
      </c>
      <c r="C105" s="436"/>
      <c r="D105" s="436"/>
      <c r="E105" s="436"/>
      <c r="F105" s="436"/>
      <c r="G105" s="436"/>
    </row>
    <row r="106" spans="2:13" ht="15.6" customHeight="1" x14ac:dyDescent="0.3">
      <c r="B106" s="10" t="s">
        <v>3</v>
      </c>
      <c r="C106" s="437" t="s">
        <v>117</v>
      </c>
      <c r="D106" s="438"/>
      <c r="E106" s="438"/>
      <c r="F106" s="438"/>
      <c r="G106" s="438"/>
      <c r="H106" s="438"/>
      <c r="I106" s="438"/>
      <c r="J106" s="438"/>
      <c r="K106" s="438"/>
      <c r="L106" s="438"/>
      <c r="M106" s="439"/>
    </row>
    <row r="107" spans="2:13" ht="15.6" x14ac:dyDescent="0.3">
      <c r="B107" s="4">
        <v>1</v>
      </c>
      <c r="C107" s="440">
        <v>2</v>
      </c>
      <c r="D107" s="441"/>
      <c r="E107" s="441"/>
      <c r="F107" s="441"/>
      <c r="G107" s="441"/>
      <c r="H107" s="441"/>
      <c r="I107" s="441"/>
      <c r="J107" s="441"/>
      <c r="K107" s="441"/>
      <c r="L107" s="441"/>
      <c r="M107" s="442"/>
    </row>
    <row r="108" spans="2:13" ht="15.6" x14ac:dyDescent="0.3">
      <c r="B108" s="8"/>
      <c r="C108" s="390" t="s">
        <v>305</v>
      </c>
      <c r="D108" s="391"/>
      <c r="E108" s="391"/>
      <c r="F108" s="391"/>
      <c r="G108" s="391"/>
      <c r="H108" s="391"/>
      <c r="I108" s="391"/>
      <c r="J108" s="391"/>
      <c r="K108" s="391"/>
      <c r="L108" s="391"/>
      <c r="M108" s="392"/>
    </row>
  </sheetData>
  <mergeCells count="283">
    <mergeCell ref="F101:M101"/>
    <mergeCell ref="C102:E102"/>
    <mergeCell ref="F102:M102"/>
    <mergeCell ref="C103:E103"/>
    <mergeCell ref="F103:M103"/>
    <mergeCell ref="B105:G105"/>
    <mergeCell ref="C106:M106"/>
    <mergeCell ref="C107:M107"/>
    <mergeCell ref="C108:M108"/>
    <mergeCell ref="K83:K84"/>
    <mergeCell ref="L83:L84"/>
    <mergeCell ref="M83:M84"/>
    <mergeCell ref="P83:P84"/>
    <mergeCell ref="Q83:Q84"/>
    <mergeCell ref="C75:C76"/>
    <mergeCell ref="D75:D76"/>
    <mergeCell ref="E75:E76"/>
    <mergeCell ref="F75:F76"/>
    <mergeCell ref="G75:G76"/>
    <mergeCell ref="H75:H76"/>
    <mergeCell ref="I75:I76"/>
    <mergeCell ref="J75:J76"/>
    <mergeCell ref="K75:K76"/>
    <mergeCell ref="B83:B84"/>
    <mergeCell ref="C83:C84"/>
    <mergeCell ref="D83:D84"/>
    <mergeCell ref="E83:E84"/>
    <mergeCell ref="F83:F84"/>
    <mergeCell ref="G83:G84"/>
    <mergeCell ref="H83:H84"/>
    <mergeCell ref="I83:I84"/>
    <mergeCell ref="J83:J84"/>
    <mergeCell ref="M68:M70"/>
    <mergeCell ref="P68:P70"/>
    <mergeCell ref="Q68:Q70"/>
    <mergeCell ref="B71:B74"/>
    <mergeCell ref="C71:C74"/>
    <mergeCell ref="D71:D74"/>
    <mergeCell ref="E71:E74"/>
    <mergeCell ref="F71:F74"/>
    <mergeCell ref="G71:G74"/>
    <mergeCell ref="H71:H74"/>
    <mergeCell ref="I71:I74"/>
    <mergeCell ref="J71:J74"/>
    <mergeCell ref="K71:K74"/>
    <mergeCell ref="L71:L74"/>
    <mergeCell ref="M71:M74"/>
    <mergeCell ref="P71:P74"/>
    <mergeCell ref="Q71:Q74"/>
    <mergeCell ref="L68:L70"/>
    <mergeCell ref="B75:B76"/>
    <mergeCell ref="L75:L76"/>
    <mergeCell ref="M75:M76"/>
    <mergeCell ref="P75:P76"/>
    <mergeCell ref="Q75:Q76"/>
    <mergeCell ref="N55:N56"/>
    <mergeCell ref="P55:P64"/>
    <mergeCell ref="Q55:Q64"/>
    <mergeCell ref="N57:N58"/>
    <mergeCell ref="N59:N60"/>
    <mergeCell ref="N61:N62"/>
    <mergeCell ref="N63:N64"/>
    <mergeCell ref="B65:B67"/>
    <mergeCell ref="C65:C67"/>
    <mergeCell ref="D65:D67"/>
    <mergeCell ref="E65:E67"/>
    <mergeCell ref="F65:F67"/>
    <mergeCell ref="G65:G67"/>
    <mergeCell ref="H65:H67"/>
    <mergeCell ref="I65:I67"/>
    <mergeCell ref="J65:J67"/>
    <mergeCell ref="K65:K67"/>
    <mergeCell ref="L65:L67"/>
    <mergeCell ref="M65:M67"/>
    <mergeCell ref="P65:P67"/>
    <mergeCell ref="Q65:Q67"/>
    <mergeCell ref="B55:B64"/>
    <mergeCell ref="C55:C64"/>
    <mergeCell ref="D55:D64"/>
    <mergeCell ref="K47:K51"/>
    <mergeCell ref="L47:L51"/>
    <mergeCell ref="M47:M51"/>
    <mergeCell ref="N47:N48"/>
    <mergeCell ref="P47:P51"/>
    <mergeCell ref="Q47:Q51"/>
    <mergeCell ref="N49:N51"/>
    <mergeCell ref="O50:O51"/>
    <mergeCell ref="B52:B54"/>
    <mergeCell ref="C52:C54"/>
    <mergeCell ref="D52:D54"/>
    <mergeCell ref="E52:E54"/>
    <mergeCell ref="F52:F54"/>
    <mergeCell ref="G52:G54"/>
    <mergeCell ref="H52:H54"/>
    <mergeCell ref="I52:I54"/>
    <mergeCell ref="J52:J54"/>
    <mergeCell ref="K52:K54"/>
    <mergeCell ref="L52:L54"/>
    <mergeCell ref="M52:M54"/>
    <mergeCell ref="N52:N53"/>
    <mergeCell ref="P52:P54"/>
    <mergeCell ref="Q52:Q54"/>
    <mergeCell ref="B47:B51"/>
    <mergeCell ref="C47:C51"/>
    <mergeCell ref="D47:D51"/>
    <mergeCell ref="E47:E51"/>
    <mergeCell ref="F47:F51"/>
    <mergeCell ref="G47:G51"/>
    <mergeCell ref="H47:H51"/>
    <mergeCell ref="I47:I51"/>
    <mergeCell ref="J47:J51"/>
    <mergeCell ref="B31:E31"/>
    <mergeCell ref="F31:H31"/>
    <mergeCell ref="B32:E32"/>
    <mergeCell ref="F32:H32"/>
    <mergeCell ref="B29:E29"/>
    <mergeCell ref="F29:H29"/>
    <mergeCell ref="B36:E36"/>
    <mergeCell ref="B10:B11"/>
    <mergeCell ref="C10:D11"/>
    <mergeCell ref="E10:G11"/>
    <mergeCell ref="H10:J10"/>
    <mergeCell ref="F36:H36"/>
    <mergeCell ref="B12:B13"/>
    <mergeCell ref="C12:D13"/>
    <mergeCell ref="C14:D15"/>
    <mergeCell ref="E14:G15"/>
    <mergeCell ref="H14:J14"/>
    <mergeCell ref="B16:B17"/>
    <mergeCell ref="C16:D17"/>
    <mergeCell ref="E16:G17"/>
    <mergeCell ref="H16:J16"/>
    <mergeCell ref="B2:Q2"/>
    <mergeCell ref="B4:Q4"/>
    <mergeCell ref="B6:H6"/>
    <mergeCell ref="B7:B8"/>
    <mergeCell ref="C7:D8"/>
    <mergeCell ref="E7:G8"/>
    <mergeCell ref="H7:J8"/>
    <mergeCell ref="K7:N7"/>
    <mergeCell ref="K8:M8"/>
    <mergeCell ref="K10:M10"/>
    <mergeCell ref="H11:J11"/>
    <mergeCell ref="K11:M11"/>
    <mergeCell ref="K14:M14"/>
    <mergeCell ref="H15:J15"/>
    <mergeCell ref="H13:J13"/>
    <mergeCell ref="K13:M13"/>
    <mergeCell ref="C9:D9"/>
    <mergeCell ref="E9:G9"/>
    <mergeCell ref="H9:J9"/>
    <mergeCell ref="K9:M9"/>
    <mergeCell ref="E12:G13"/>
    <mergeCell ref="H12:J12"/>
    <mergeCell ref="K12:M12"/>
    <mergeCell ref="K16:M16"/>
    <mergeCell ref="H17:J17"/>
    <mergeCell ref="K17:M17"/>
    <mergeCell ref="B14:B15"/>
    <mergeCell ref="B30:E30"/>
    <mergeCell ref="F30:H30"/>
    <mergeCell ref="B24:E24"/>
    <mergeCell ref="F24:H24"/>
    <mergeCell ref="B25:E25"/>
    <mergeCell ref="F25:H25"/>
    <mergeCell ref="B26:E26"/>
    <mergeCell ref="F26:H26"/>
    <mergeCell ref="B20:G20"/>
    <mergeCell ref="B21:E21"/>
    <mergeCell ref="F21:H21"/>
    <mergeCell ref="B22:E22"/>
    <mergeCell ref="F22:H22"/>
    <mergeCell ref="B23:E23"/>
    <mergeCell ref="F23:H23"/>
    <mergeCell ref="K15:M15"/>
    <mergeCell ref="B27:E27"/>
    <mergeCell ref="F27:H27"/>
    <mergeCell ref="B28:E28"/>
    <mergeCell ref="F28:H28"/>
    <mergeCell ref="B37:E37"/>
    <mergeCell ref="F37:H37"/>
    <mergeCell ref="B38:E38"/>
    <mergeCell ref="F38:H38"/>
    <mergeCell ref="B33:E33"/>
    <mergeCell ref="F33:H33"/>
    <mergeCell ref="B34:E34"/>
    <mergeCell ref="F34:H34"/>
    <mergeCell ref="B35:E35"/>
    <mergeCell ref="F35:H35"/>
    <mergeCell ref="B39:E39"/>
    <mergeCell ref="F39:H39"/>
    <mergeCell ref="B40:E40"/>
    <mergeCell ref="F40:H40"/>
    <mergeCell ref="B42:H42"/>
    <mergeCell ref="B43:B45"/>
    <mergeCell ref="C43:C45"/>
    <mergeCell ref="D43:D45"/>
    <mergeCell ref="E43:E45"/>
    <mergeCell ref="F43:F45"/>
    <mergeCell ref="O44:O45"/>
    <mergeCell ref="G43:G45"/>
    <mergeCell ref="H43:H45"/>
    <mergeCell ref="I43:M43"/>
    <mergeCell ref="N43:O43"/>
    <mergeCell ref="P43:P45"/>
    <mergeCell ref="Q43:Q45"/>
    <mergeCell ref="I44:I45"/>
    <mergeCell ref="J44:L44"/>
    <mergeCell ref="M44:M45"/>
    <mergeCell ref="N44:N45"/>
    <mergeCell ref="E55:E64"/>
    <mergeCell ref="F55:F64"/>
    <mergeCell ref="G55:G64"/>
    <mergeCell ref="H55:H64"/>
    <mergeCell ref="I55:I64"/>
    <mergeCell ref="J55:J64"/>
    <mergeCell ref="K55:K64"/>
    <mergeCell ref="L55:L64"/>
    <mergeCell ref="M55:M64"/>
    <mergeCell ref="B87:Q87"/>
    <mergeCell ref="B90:E90"/>
    <mergeCell ref="C91:E91"/>
    <mergeCell ref="C96:E96"/>
    <mergeCell ref="F96:I96"/>
    <mergeCell ref="J96:M96"/>
    <mergeCell ref="C97:E97"/>
    <mergeCell ref="F97:I97"/>
    <mergeCell ref="J97:M97"/>
    <mergeCell ref="F91:I91"/>
    <mergeCell ref="J91:M91"/>
    <mergeCell ref="C92:E92"/>
    <mergeCell ref="F92:I92"/>
    <mergeCell ref="J92:M92"/>
    <mergeCell ref="C93:E93"/>
    <mergeCell ref="F93:I93"/>
    <mergeCell ref="J93:M93"/>
    <mergeCell ref="B95:F95"/>
    <mergeCell ref="C98:E98"/>
    <mergeCell ref="F98:I98"/>
    <mergeCell ref="J98:M98"/>
    <mergeCell ref="B100:D100"/>
    <mergeCell ref="O52:O53"/>
    <mergeCell ref="C101:E101"/>
    <mergeCell ref="B68:B70"/>
    <mergeCell ref="C68:C70"/>
    <mergeCell ref="D68:D70"/>
    <mergeCell ref="E68:E70"/>
    <mergeCell ref="F68:F70"/>
    <mergeCell ref="G68:G70"/>
    <mergeCell ref="B85:H85"/>
    <mergeCell ref="N85:Q85"/>
    <mergeCell ref="B80:B82"/>
    <mergeCell ref="C80:C82"/>
    <mergeCell ref="D80:D82"/>
    <mergeCell ref="E80:E82"/>
    <mergeCell ref="F80:F82"/>
    <mergeCell ref="G80:G82"/>
    <mergeCell ref="H68:H70"/>
    <mergeCell ref="I68:I70"/>
    <mergeCell ref="J68:J70"/>
    <mergeCell ref="K68:K70"/>
    <mergeCell ref="B77:B79"/>
    <mergeCell ref="C77:C79"/>
    <mergeCell ref="D77:D79"/>
    <mergeCell ref="E77:E79"/>
    <mergeCell ref="F77:F79"/>
    <mergeCell ref="G77:G79"/>
    <mergeCell ref="Q80:Q82"/>
    <mergeCell ref="Q77:Q79"/>
    <mergeCell ref="J77:J79"/>
    <mergeCell ref="K77:K79"/>
    <mergeCell ref="L77:L79"/>
    <mergeCell ref="M77:M79"/>
    <mergeCell ref="H77:H79"/>
    <mergeCell ref="I77:I79"/>
    <mergeCell ref="J80:J82"/>
    <mergeCell ref="K80:K82"/>
    <mergeCell ref="L80:L82"/>
    <mergeCell ref="M80:M82"/>
    <mergeCell ref="P80:P82"/>
    <mergeCell ref="P77:P79"/>
    <mergeCell ref="H80:H82"/>
    <mergeCell ref="I80:I82"/>
  </mergeCells>
  <conditionalFormatting sqref="L47:L51">
    <cfRule type="expression" dxfId="83" priority="10">
      <formula>$L$47&gt;$I$47*0.85</formula>
    </cfRule>
  </conditionalFormatting>
  <conditionalFormatting sqref="L52:L54">
    <cfRule type="expression" dxfId="82" priority="9">
      <formula>$L$52&gt;$I$52*0.85</formula>
    </cfRule>
  </conditionalFormatting>
  <conditionalFormatting sqref="L55:L64">
    <cfRule type="expression" dxfId="81" priority="8">
      <formula>$L$55&gt;$I$55*0.85</formula>
    </cfRule>
  </conditionalFormatting>
  <conditionalFormatting sqref="L65:L67">
    <cfRule type="expression" dxfId="80" priority="7">
      <formula>$L$65&gt;$I$65*0.85</formula>
    </cfRule>
  </conditionalFormatting>
  <conditionalFormatting sqref="L68:L70">
    <cfRule type="expression" dxfId="79" priority="6">
      <formula>$L$68&gt;$I$68*0.85</formula>
    </cfRule>
  </conditionalFormatting>
  <conditionalFormatting sqref="L71:L74">
    <cfRule type="expression" dxfId="78" priority="5">
      <formula>$L$71&gt;$I$71*0.85</formula>
    </cfRule>
  </conditionalFormatting>
  <conditionalFormatting sqref="L75:L76">
    <cfRule type="expression" dxfId="77" priority="4">
      <formula>$L$75&gt;$I$75*0.85</formula>
    </cfRule>
  </conditionalFormatting>
  <conditionalFormatting sqref="L77:L79">
    <cfRule type="expression" dxfId="76" priority="3">
      <formula>$L$77&gt;$I$77*0.85</formula>
    </cfRule>
  </conditionalFormatting>
  <conditionalFormatting sqref="L80:L82">
    <cfRule type="expression" dxfId="75" priority="2">
      <formula>$L$80&gt;$I$80*0.85</formula>
    </cfRule>
  </conditionalFormatting>
  <conditionalFormatting sqref="L83:L84">
    <cfRule type="expression" dxfId="74" priority="1">
      <formula>$L$83&gt;$I$83*0.85</formula>
    </cfRule>
  </conditionalFormatting>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143"/>
  <sheetViews>
    <sheetView zoomScaleNormal="100" workbookViewId="0">
      <pane ySplit="4" topLeftCell="A121" activePane="bottomLeft" state="frozen"/>
      <selection activeCell="P125" sqref="P125:P129"/>
      <selection pane="bottomLeft" activeCell="S57" sqref="S57"/>
    </sheetView>
  </sheetViews>
  <sheetFormatPr defaultRowHeight="14.4" outlineLevelRow="1" x14ac:dyDescent="0.3"/>
  <cols>
    <col min="2" max="2" width="17.5546875" customWidth="1"/>
    <col min="3" max="3" width="12.88671875" customWidth="1"/>
    <col min="4" max="4" width="19.6640625" customWidth="1"/>
    <col min="5" max="5" width="20.44140625" customWidth="1"/>
    <col min="6" max="6" width="11.664062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8" width="14.33203125" customWidth="1"/>
    <col min="20" max="20" width="12.44140625" bestFit="1" customWidth="1"/>
  </cols>
  <sheetData>
    <row r="1" spans="2:17" ht="15.6" x14ac:dyDescent="0.3">
      <c r="B1" s="7"/>
      <c r="C1" s="7"/>
      <c r="D1" s="7"/>
      <c r="E1" s="7"/>
      <c r="F1" s="7"/>
      <c r="G1" s="7"/>
      <c r="H1" s="7"/>
      <c r="I1" s="7"/>
      <c r="J1" s="7"/>
      <c r="K1" s="7"/>
      <c r="L1" s="7"/>
      <c r="M1" s="7"/>
      <c r="N1" s="7"/>
      <c r="O1" s="7"/>
      <c r="P1" s="7"/>
      <c r="Q1" s="7"/>
    </row>
    <row r="2" spans="2:17" ht="15.6" x14ac:dyDescent="0.3">
      <c r="B2" s="360" t="s">
        <v>530</v>
      </c>
      <c r="C2" s="360"/>
      <c r="D2" s="360"/>
      <c r="E2" s="360"/>
      <c r="F2" s="360"/>
      <c r="G2" s="360"/>
      <c r="H2" s="360"/>
      <c r="I2" s="360"/>
      <c r="J2" s="360"/>
      <c r="K2" s="360"/>
      <c r="L2" s="360"/>
      <c r="M2" s="360"/>
      <c r="N2" s="360"/>
      <c r="O2" s="360"/>
      <c r="P2" s="360"/>
      <c r="Q2" s="360"/>
    </row>
    <row r="3" spans="2:17" ht="15.6" x14ac:dyDescent="0.3">
      <c r="B3" s="6"/>
      <c r="C3" s="6"/>
      <c r="D3" s="6"/>
      <c r="E3" s="6"/>
      <c r="F3" s="6"/>
      <c r="G3" s="6"/>
      <c r="H3" s="6"/>
      <c r="I3" s="6"/>
      <c r="J3" s="6"/>
      <c r="K3" s="6"/>
      <c r="L3" s="6"/>
      <c r="M3" s="6"/>
      <c r="N3" s="6"/>
      <c r="O3" s="6"/>
      <c r="P3" s="6"/>
      <c r="Q3" s="6"/>
    </row>
    <row r="4" spans="2:17" ht="15.6" x14ac:dyDescent="0.3">
      <c r="B4" s="360" t="s">
        <v>531</v>
      </c>
      <c r="C4" s="360"/>
      <c r="D4" s="360"/>
      <c r="E4" s="360"/>
      <c r="F4" s="360"/>
      <c r="G4" s="360"/>
      <c r="H4" s="360"/>
      <c r="I4" s="360"/>
      <c r="J4" s="360"/>
      <c r="K4" s="360"/>
      <c r="L4" s="360"/>
      <c r="M4" s="360"/>
      <c r="N4" s="360"/>
      <c r="O4" s="360"/>
      <c r="P4" s="360"/>
      <c r="Q4" s="360"/>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62" t="s">
        <v>532</v>
      </c>
      <c r="D10" s="472"/>
      <c r="E10" s="462" t="s">
        <v>533</v>
      </c>
      <c r="F10" s="463"/>
      <c r="G10" s="464"/>
      <c r="H10" s="443">
        <v>0</v>
      </c>
      <c r="I10" s="411"/>
      <c r="J10" s="411"/>
      <c r="K10" s="443">
        <v>0</v>
      </c>
      <c r="L10" s="411"/>
      <c r="M10" s="411"/>
      <c r="N10" s="78">
        <f>O52</f>
        <v>2011</v>
      </c>
    </row>
    <row r="11" spans="2:17" ht="15.6" x14ac:dyDescent="0.3">
      <c r="B11" s="460"/>
      <c r="C11" s="465"/>
      <c r="D11" s="474"/>
      <c r="E11" s="465"/>
      <c r="F11" s="466"/>
      <c r="G11" s="467"/>
      <c r="H11" s="105"/>
      <c r="I11" s="126"/>
      <c r="J11" s="127"/>
      <c r="K11" s="105"/>
      <c r="L11" s="126"/>
      <c r="M11" s="127"/>
      <c r="N11" s="230"/>
    </row>
    <row r="12" spans="2:17" ht="31.5" customHeight="1" x14ac:dyDescent="0.3">
      <c r="B12" s="461"/>
      <c r="C12" s="475"/>
      <c r="D12" s="476"/>
      <c r="E12" s="468"/>
      <c r="F12" s="469"/>
      <c r="G12" s="470"/>
      <c r="H12" s="452" t="s">
        <v>20</v>
      </c>
      <c r="I12" s="453"/>
      <c r="J12" s="454"/>
      <c r="K12" s="452" t="s">
        <v>18</v>
      </c>
      <c r="L12" s="453"/>
      <c r="M12" s="454"/>
      <c r="N12" s="11" t="s">
        <v>23</v>
      </c>
      <c r="O12" s="36"/>
      <c r="P12" s="37"/>
    </row>
    <row r="13" spans="2:17" ht="15.6" x14ac:dyDescent="0.3">
      <c r="B13" s="459" t="s">
        <v>48</v>
      </c>
      <c r="C13" s="471" t="s">
        <v>534</v>
      </c>
      <c r="D13" s="472"/>
      <c r="E13" s="462" t="s">
        <v>535</v>
      </c>
      <c r="F13" s="463"/>
      <c r="G13" s="464"/>
      <c r="H13" s="443">
        <v>0</v>
      </c>
      <c r="I13" s="444"/>
      <c r="J13" s="444"/>
      <c r="K13" s="443">
        <v>0</v>
      </c>
      <c r="L13" s="444"/>
      <c r="M13" s="444"/>
      <c r="N13" s="12">
        <f>O80</f>
        <v>80</v>
      </c>
    </row>
    <row r="14" spans="2:17" ht="33" customHeight="1" x14ac:dyDescent="0.3">
      <c r="B14" s="461"/>
      <c r="C14" s="475"/>
      <c r="D14" s="476"/>
      <c r="E14" s="468"/>
      <c r="F14" s="469"/>
      <c r="G14" s="470"/>
      <c r="H14" s="452" t="s">
        <v>20</v>
      </c>
      <c r="I14" s="453"/>
      <c r="J14" s="454"/>
      <c r="K14" s="452" t="s">
        <v>18</v>
      </c>
      <c r="L14" s="453"/>
      <c r="M14" s="454"/>
      <c r="N14" s="11" t="s">
        <v>23</v>
      </c>
    </row>
    <row r="15" spans="2:17" ht="15.6" x14ac:dyDescent="0.3">
      <c r="B15" s="459" t="s">
        <v>49</v>
      </c>
      <c r="C15" s="471" t="s">
        <v>536</v>
      </c>
      <c r="D15" s="472"/>
      <c r="E15" s="462" t="s">
        <v>537</v>
      </c>
      <c r="F15" s="463"/>
      <c r="G15" s="464"/>
      <c r="H15" s="445">
        <v>0</v>
      </c>
      <c r="I15" s="411"/>
      <c r="J15" s="411"/>
      <c r="K15" s="445">
        <v>0</v>
      </c>
      <c r="L15" s="411"/>
      <c r="M15" s="411"/>
      <c r="N15" s="12">
        <f>O82</f>
        <v>80</v>
      </c>
    </row>
    <row r="16" spans="2:17" ht="36" customHeight="1" x14ac:dyDescent="0.3">
      <c r="B16" s="461"/>
      <c r="C16" s="475"/>
      <c r="D16" s="476"/>
      <c r="E16" s="468"/>
      <c r="F16" s="469"/>
      <c r="G16" s="470"/>
      <c r="H16" s="452" t="s">
        <v>20</v>
      </c>
      <c r="I16" s="453"/>
      <c r="J16" s="454"/>
      <c r="K16" s="452" t="s">
        <v>18</v>
      </c>
      <c r="L16" s="453"/>
      <c r="M16" s="454"/>
      <c r="N16" s="11" t="s">
        <v>23</v>
      </c>
    </row>
    <row r="19" spans="2:18" ht="15.6" x14ac:dyDescent="0.3">
      <c r="B19" s="361" t="s">
        <v>71</v>
      </c>
      <c r="C19" s="361"/>
      <c r="D19" s="361"/>
      <c r="E19" s="361"/>
      <c r="F19" s="361"/>
      <c r="G19" s="361"/>
    </row>
    <row r="20" spans="2:18" ht="15.6" x14ac:dyDescent="0.3">
      <c r="B20" s="458" t="s">
        <v>72</v>
      </c>
      <c r="C20" s="458"/>
      <c r="D20" s="458"/>
      <c r="E20" s="458"/>
      <c r="F20" s="458" t="s">
        <v>73</v>
      </c>
      <c r="G20" s="458"/>
      <c r="H20" s="458"/>
    </row>
    <row r="21" spans="2:18" ht="15.6" x14ac:dyDescent="0.3">
      <c r="B21" s="480">
        <v>1</v>
      </c>
      <c r="C21" s="480"/>
      <c r="D21" s="480"/>
      <c r="E21" s="480"/>
      <c r="F21" s="480">
        <v>2</v>
      </c>
      <c r="G21" s="480"/>
      <c r="H21" s="480"/>
    </row>
    <row r="22" spans="2:18" ht="15.75" customHeight="1" x14ac:dyDescent="0.3">
      <c r="B22" s="529" t="s">
        <v>74</v>
      </c>
      <c r="C22" s="530"/>
      <c r="D22" s="530"/>
      <c r="E22" s="531"/>
      <c r="F22" s="645">
        <f>L115</f>
        <v>13361928.620000001</v>
      </c>
      <c r="G22" s="645"/>
      <c r="H22" s="645"/>
    </row>
    <row r="23" spans="2:18" ht="15.6" x14ac:dyDescent="0.3">
      <c r="B23" s="532"/>
      <c r="C23" s="533"/>
      <c r="D23" s="533"/>
      <c r="E23" s="534"/>
      <c r="F23" s="595"/>
      <c r="G23" s="596"/>
      <c r="H23" s="597"/>
    </row>
    <row r="24" spans="2:18" ht="15.6" x14ac:dyDescent="0.3">
      <c r="B24" s="424" t="s">
        <v>75</v>
      </c>
      <c r="C24" s="424"/>
      <c r="D24" s="424"/>
      <c r="E24" s="424"/>
      <c r="F24" s="644"/>
      <c r="G24" s="644"/>
      <c r="H24" s="644"/>
    </row>
    <row r="25" spans="2:18" ht="15.6" x14ac:dyDescent="0.3">
      <c r="B25" s="423"/>
      <c r="C25" s="423"/>
      <c r="D25" s="423"/>
      <c r="E25" s="423"/>
      <c r="F25" s="644"/>
      <c r="G25" s="644"/>
      <c r="H25" s="644"/>
      <c r="M25" s="79"/>
    </row>
    <row r="26" spans="2:18" ht="31.2" customHeight="1" x14ac:dyDescent="0.3">
      <c r="B26" s="424" t="s">
        <v>311</v>
      </c>
      <c r="C26" s="424"/>
      <c r="D26" s="424"/>
      <c r="E26" s="424"/>
      <c r="F26" s="649">
        <f>F29</f>
        <v>0</v>
      </c>
      <c r="G26" s="649"/>
      <c r="H26" s="649"/>
      <c r="N26" s="124"/>
      <c r="O26" s="124"/>
      <c r="P26" s="124"/>
      <c r="Q26" s="124"/>
      <c r="R26" s="124"/>
    </row>
    <row r="27" spans="2:18" ht="15.6" x14ac:dyDescent="0.3">
      <c r="B27" s="423" t="s">
        <v>252</v>
      </c>
      <c r="C27" s="423"/>
      <c r="D27" s="423"/>
      <c r="E27" s="423"/>
      <c r="F27" s="644"/>
      <c r="G27" s="644"/>
      <c r="H27" s="644"/>
      <c r="N27" s="125"/>
      <c r="O27" s="124"/>
      <c r="P27" s="124"/>
      <c r="Q27" s="125"/>
      <c r="R27" s="125"/>
    </row>
    <row r="28" spans="2:18" ht="31.5" customHeight="1" x14ac:dyDescent="0.3">
      <c r="B28" s="423" t="s">
        <v>253</v>
      </c>
      <c r="C28" s="423"/>
      <c r="D28" s="423"/>
      <c r="E28" s="423"/>
      <c r="F28" s="644"/>
      <c r="G28" s="644"/>
      <c r="H28" s="644"/>
    </row>
    <row r="29" spans="2:18" ht="15.6" x14ac:dyDescent="0.3">
      <c r="B29" s="423" t="s">
        <v>76</v>
      </c>
      <c r="C29" s="423"/>
      <c r="D29" s="423"/>
      <c r="E29" s="423"/>
      <c r="F29" s="644"/>
      <c r="G29" s="644"/>
      <c r="H29" s="644"/>
    </row>
    <row r="30" spans="2:18" ht="15.75" customHeight="1" x14ac:dyDescent="0.3">
      <c r="B30" s="529" t="s">
        <v>312</v>
      </c>
      <c r="C30" s="530"/>
      <c r="D30" s="530"/>
      <c r="E30" s="531"/>
      <c r="F30" s="645">
        <f>L115</f>
        <v>13361928.620000001</v>
      </c>
      <c r="G30" s="645"/>
      <c r="H30" s="645"/>
    </row>
    <row r="31" spans="2:18" ht="15.6" x14ac:dyDescent="0.3">
      <c r="B31" s="532"/>
      <c r="C31" s="533"/>
      <c r="D31" s="533"/>
      <c r="E31" s="534"/>
      <c r="F31" s="595"/>
      <c r="G31" s="596"/>
      <c r="H31" s="597"/>
    </row>
    <row r="32" spans="2:18" ht="15.6" x14ac:dyDescent="0.3">
      <c r="B32" s="423" t="s">
        <v>254</v>
      </c>
      <c r="C32" s="423"/>
      <c r="D32" s="423"/>
      <c r="E32" s="423"/>
      <c r="F32" s="644"/>
      <c r="G32" s="644"/>
      <c r="H32" s="644"/>
    </row>
    <row r="33" spans="2:17" ht="31.5" customHeight="1" x14ac:dyDescent="0.3">
      <c r="B33" s="423" t="s">
        <v>255</v>
      </c>
      <c r="C33" s="423"/>
      <c r="D33" s="423"/>
      <c r="E33" s="423"/>
      <c r="F33" s="644"/>
      <c r="G33" s="644"/>
      <c r="H33" s="644"/>
    </row>
    <row r="34" spans="2:17" ht="15.75" customHeight="1" x14ac:dyDescent="0.3">
      <c r="B34" s="369" t="s">
        <v>77</v>
      </c>
      <c r="C34" s="538"/>
      <c r="D34" s="538"/>
      <c r="E34" s="380"/>
      <c r="F34" s="556">
        <f>L115</f>
        <v>13361928.620000001</v>
      </c>
      <c r="G34" s="556"/>
      <c r="H34" s="556"/>
    </row>
    <row r="35" spans="2:17" ht="15.6" x14ac:dyDescent="0.3">
      <c r="B35" s="406"/>
      <c r="C35" s="539"/>
      <c r="D35" s="539"/>
      <c r="E35" s="540"/>
      <c r="F35" s="592"/>
      <c r="G35" s="593"/>
      <c r="H35" s="594"/>
    </row>
    <row r="36" spans="2:17" ht="15.6" x14ac:dyDescent="0.3">
      <c r="B36" s="424" t="s">
        <v>256</v>
      </c>
      <c r="C36" s="424"/>
      <c r="D36" s="424"/>
      <c r="E36" s="424"/>
      <c r="F36" s="644"/>
      <c r="G36" s="644"/>
      <c r="H36" s="644"/>
    </row>
    <row r="37" spans="2:17" ht="15.6" x14ac:dyDescent="0.3">
      <c r="B37" s="423"/>
      <c r="C37" s="423"/>
      <c r="D37" s="423"/>
      <c r="E37" s="423"/>
      <c r="F37" s="644"/>
      <c r="G37" s="644"/>
      <c r="H37" s="644"/>
    </row>
    <row r="38" spans="2:17" ht="15.6" x14ac:dyDescent="0.3">
      <c r="B38" s="529" t="s">
        <v>78</v>
      </c>
      <c r="C38" s="530"/>
      <c r="D38" s="530"/>
      <c r="E38" s="531"/>
      <c r="F38" s="649">
        <f>M115</f>
        <v>2664602.4899999998</v>
      </c>
      <c r="G38" s="649"/>
      <c r="H38" s="649"/>
    </row>
    <row r="39" spans="2:17" ht="15.6" x14ac:dyDescent="0.3">
      <c r="B39" s="532"/>
      <c r="C39" s="533"/>
      <c r="D39" s="533"/>
      <c r="E39" s="534"/>
      <c r="F39" s="646"/>
      <c r="G39" s="647"/>
      <c r="H39" s="648"/>
    </row>
    <row r="40" spans="2:17" ht="15.6" x14ac:dyDescent="0.3">
      <c r="B40" s="369" t="s">
        <v>79</v>
      </c>
      <c r="C40" s="538"/>
      <c r="D40" s="538"/>
      <c r="E40" s="380"/>
      <c r="F40" s="574">
        <f>M115-F42</f>
        <v>2387316.38</v>
      </c>
      <c r="G40" s="575"/>
      <c r="H40" s="576"/>
    </row>
    <row r="41" spans="2:17" ht="15.6" x14ac:dyDescent="0.3">
      <c r="B41" s="406"/>
      <c r="C41" s="539"/>
      <c r="D41" s="539"/>
      <c r="E41" s="540"/>
      <c r="F41" s="592"/>
      <c r="G41" s="593"/>
      <c r="H41" s="594"/>
    </row>
    <row r="42" spans="2:17" ht="15.6" x14ac:dyDescent="0.3">
      <c r="B42" s="423" t="s">
        <v>80</v>
      </c>
      <c r="C42" s="423"/>
      <c r="D42" s="423"/>
      <c r="E42" s="423"/>
      <c r="F42" s="644">
        <f>26080.2+251205.91</f>
        <v>277286.11</v>
      </c>
      <c r="G42" s="644"/>
      <c r="H42" s="644"/>
    </row>
    <row r="43" spans="2:17" ht="15.6" x14ac:dyDescent="0.3">
      <c r="B43" s="423" t="s">
        <v>81</v>
      </c>
      <c r="C43" s="423"/>
      <c r="D43" s="423"/>
      <c r="E43" s="423"/>
      <c r="F43" s="644">
        <v>0</v>
      </c>
      <c r="G43" s="644"/>
      <c r="H43" s="644"/>
    </row>
    <row r="44" spans="2:17" ht="15.6" x14ac:dyDescent="0.3">
      <c r="B44" s="529" t="s">
        <v>82</v>
      </c>
      <c r="C44" s="530"/>
      <c r="D44" s="530"/>
      <c r="E44" s="531"/>
      <c r="F44" s="645">
        <f>I115</f>
        <v>16026531.110000001</v>
      </c>
      <c r="G44" s="645"/>
      <c r="H44" s="645"/>
    </row>
    <row r="45" spans="2:17" ht="15.6" x14ac:dyDescent="0.3">
      <c r="B45" s="532"/>
      <c r="C45" s="533"/>
      <c r="D45" s="533"/>
      <c r="E45" s="534"/>
      <c r="F45" s="535"/>
      <c r="G45" s="536"/>
      <c r="H45" s="537"/>
    </row>
    <row r="47" spans="2:17" ht="15.6" x14ac:dyDescent="0.3">
      <c r="B47" s="361" t="s">
        <v>83</v>
      </c>
      <c r="C47" s="361"/>
      <c r="D47" s="361"/>
      <c r="E47" s="361"/>
      <c r="F47" s="361"/>
      <c r="G47" s="361"/>
      <c r="H47" s="361"/>
    </row>
    <row r="48" spans="2:17" ht="16.2" customHeight="1" x14ac:dyDescent="0.3">
      <c r="B48" s="477" t="s">
        <v>84</v>
      </c>
      <c r="C48" s="359" t="s">
        <v>85</v>
      </c>
      <c r="D48" s="359" t="s">
        <v>86</v>
      </c>
      <c r="E48" s="359" t="s">
        <v>87</v>
      </c>
      <c r="F48" s="359" t="s">
        <v>88</v>
      </c>
      <c r="G48" s="359" t="s">
        <v>89</v>
      </c>
      <c r="H48" s="359" t="s">
        <v>90</v>
      </c>
      <c r="I48" s="359" t="s">
        <v>91</v>
      </c>
      <c r="J48" s="359"/>
      <c r="K48" s="359"/>
      <c r="L48" s="359"/>
      <c r="M48" s="359"/>
      <c r="N48" s="359" t="s">
        <v>6</v>
      </c>
      <c r="O48" s="359"/>
      <c r="P48" s="359" t="s">
        <v>92</v>
      </c>
      <c r="Q48" s="359" t="s">
        <v>93</v>
      </c>
    </row>
    <row r="49" spans="2:20" ht="46.95" customHeight="1" x14ac:dyDescent="0.3">
      <c r="B49" s="478"/>
      <c r="C49" s="359"/>
      <c r="D49" s="359"/>
      <c r="E49" s="359"/>
      <c r="F49" s="359"/>
      <c r="G49" s="359"/>
      <c r="H49" s="359"/>
      <c r="I49" s="359" t="s">
        <v>45</v>
      </c>
      <c r="J49" s="359" t="s">
        <v>94</v>
      </c>
      <c r="K49" s="359"/>
      <c r="L49" s="359"/>
      <c r="M49" s="359" t="s">
        <v>726</v>
      </c>
      <c r="N49" s="359" t="s">
        <v>96</v>
      </c>
      <c r="O49" s="359" t="s">
        <v>97</v>
      </c>
      <c r="P49" s="359"/>
      <c r="Q49" s="359"/>
    </row>
    <row r="50" spans="2:20" ht="96" customHeight="1" x14ac:dyDescent="0.3">
      <c r="B50" s="479"/>
      <c r="C50" s="359"/>
      <c r="D50" s="359"/>
      <c r="E50" s="359"/>
      <c r="F50" s="359"/>
      <c r="G50" s="359"/>
      <c r="H50" s="359"/>
      <c r="I50" s="359"/>
      <c r="J50" s="3" t="s">
        <v>98</v>
      </c>
      <c r="K50" s="3" t="s">
        <v>99</v>
      </c>
      <c r="L50" s="3" t="s">
        <v>100</v>
      </c>
      <c r="M50" s="359"/>
      <c r="N50" s="359"/>
      <c r="O50" s="359"/>
      <c r="P50" s="359"/>
      <c r="Q50" s="359"/>
    </row>
    <row r="51" spans="2:20"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20" ht="15.75" customHeight="1" x14ac:dyDescent="0.3">
      <c r="B52" s="481" t="s">
        <v>538</v>
      </c>
      <c r="C52" s="400" t="s">
        <v>101</v>
      </c>
      <c r="D52" s="375" t="s">
        <v>613</v>
      </c>
      <c r="E52" s="375" t="s">
        <v>698</v>
      </c>
      <c r="F52" s="346" t="s">
        <v>260</v>
      </c>
      <c r="G52" s="346" t="s">
        <v>261</v>
      </c>
      <c r="H52" s="400" t="s">
        <v>102</v>
      </c>
      <c r="I52" s="137">
        <f>SUM(I58,I60,I62,I66,I68,I70,I72,I74,I76,I78)</f>
        <v>13414622.109999999</v>
      </c>
      <c r="J52" s="137">
        <f>SUM(J58:J79)</f>
        <v>0</v>
      </c>
      <c r="K52" s="137">
        <f>SUM(K58:K79)</f>
        <v>0</v>
      </c>
      <c r="L52" s="137">
        <f>SUM(L58,L60,L62:L79)</f>
        <v>11141806.370000001</v>
      </c>
      <c r="M52" s="137">
        <f>SUM(M58,M60,M62,M66,M68,M70,M72,M74,M76,M78)</f>
        <v>2272815.7399999998</v>
      </c>
      <c r="N52" s="346" t="s">
        <v>539</v>
      </c>
      <c r="O52" s="229">
        <f>O58+O60+O62+O66+O68+O70+O72+O74+O76+O78</f>
        <v>2011</v>
      </c>
      <c r="P52" s="411"/>
      <c r="Q52" s="400"/>
    </row>
    <row r="53" spans="2:20" ht="15.75" customHeight="1" x14ac:dyDescent="0.3">
      <c r="B53" s="482"/>
      <c r="C53" s="401"/>
      <c r="D53" s="376"/>
      <c r="E53" s="376"/>
      <c r="F53" s="347"/>
      <c r="G53" s="347"/>
      <c r="H53" s="401"/>
      <c r="I53" s="138"/>
      <c r="J53" s="138"/>
      <c r="K53" s="138"/>
      <c r="L53" s="138"/>
      <c r="M53" s="138"/>
      <c r="N53" s="347"/>
      <c r="O53" s="230"/>
      <c r="P53" s="412"/>
      <c r="Q53" s="401"/>
    </row>
    <row r="54" spans="2:20" ht="34.5" customHeight="1" x14ac:dyDescent="0.3">
      <c r="B54" s="482"/>
      <c r="C54" s="401"/>
      <c r="D54" s="376"/>
      <c r="E54" s="376"/>
      <c r="F54" s="347"/>
      <c r="G54" s="347"/>
      <c r="H54" s="401"/>
      <c r="I54" s="200"/>
      <c r="J54" s="200"/>
      <c r="K54" s="200"/>
      <c r="L54" s="200"/>
      <c r="M54" s="200"/>
      <c r="N54" s="348"/>
      <c r="O54" s="87" t="s">
        <v>23</v>
      </c>
      <c r="P54" s="412"/>
      <c r="Q54" s="401"/>
      <c r="T54" s="22"/>
    </row>
    <row r="55" spans="2:20" ht="15.6" x14ac:dyDescent="0.3">
      <c r="B55" s="482"/>
      <c r="C55" s="401"/>
      <c r="D55" s="376"/>
      <c r="E55" s="376"/>
      <c r="F55" s="347"/>
      <c r="G55" s="347"/>
      <c r="H55" s="401"/>
      <c r="I55" s="112"/>
      <c r="J55" s="112"/>
      <c r="K55" s="112"/>
      <c r="L55" s="112"/>
      <c r="M55" s="112"/>
      <c r="N55" s="346" t="s">
        <v>542</v>
      </c>
      <c r="O55" s="228">
        <f>O59+O61+O64+O67+O69+O71+O73+O75+O77+O79</f>
        <v>2011</v>
      </c>
      <c r="P55" s="412"/>
      <c r="Q55" s="401"/>
    </row>
    <row r="56" spans="2:20" ht="15.6" x14ac:dyDescent="0.3">
      <c r="B56" s="482"/>
      <c r="C56" s="401"/>
      <c r="D56" s="376"/>
      <c r="E56" s="376"/>
      <c r="F56" s="347"/>
      <c r="G56" s="347"/>
      <c r="H56" s="401"/>
      <c r="I56" s="112"/>
      <c r="J56" s="112"/>
      <c r="K56" s="112"/>
      <c r="L56" s="112"/>
      <c r="M56" s="112"/>
      <c r="N56" s="347"/>
      <c r="O56" s="197"/>
      <c r="P56" s="412"/>
      <c r="Q56" s="401"/>
    </row>
    <row r="57" spans="2:20" ht="96.75" customHeight="1" x14ac:dyDescent="0.3">
      <c r="B57" s="482"/>
      <c r="C57" s="401"/>
      <c r="D57" s="376"/>
      <c r="E57" s="376"/>
      <c r="F57" s="347"/>
      <c r="G57" s="347"/>
      <c r="H57" s="401"/>
      <c r="I57" s="112"/>
      <c r="J57" s="112"/>
      <c r="K57" s="112"/>
      <c r="L57" s="112"/>
      <c r="M57" s="112"/>
      <c r="N57" s="348"/>
      <c r="O57" s="87" t="s">
        <v>23</v>
      </c>
      <c r="P57" s="412"/>
      <c r="Q57" s="401"/>
    </row>
    <row r="58" spans="2:20" ht="67.5" customHeight="1" outlineLevel="1" x14ac:dyDescent="0.3">
      <c r="B58" s="346" t="s">
        <v>713</v>
      </c>
      <c r="C58" s="400"/>
      <c r="D58" s="346" t="s">
        <v>271</v>
      </c>
      <c r="E58" s="346" t="s">
        <v>545</v>
      </c>
      <c r="F58" s="346"/>
      <c r="G58" s="346" t="s">
        <v>261</v>
      </c>
      <c r="H58" s="400"/>
      <c r="I58" s="407">
        <f>SUM(J58:M59)</f>
        <v>138490</v>
      </c>
      <c r="J58" s="407">
        <v>0</v>
      </c>
      <c r="K58" s="407">
        <v>0</v>
      </c>
      <c r="L58" s="407">
        <v>117716.5</v>
      </c>
      <c r="M58" s="407">
        <v>20773.5</v>
      </c>
      <c r="N58" s="27" t="s">
        <v>546</v>
      </c>
      <c r="O58" s="38">
        <v>279</v>
      </c>
      <c r="P58" s="400" t="s">
        <v>444</v>
      </c>
      <c r="Q58" s="400" t="s">
        <v>519</v>
      </c>
    </row>
    <row r="59" spans="2:20" ht="78.75" customHeight="1" outlineLevel="1" x14ac:dyDescent="0.3">
      <c r="B59" s="347"/>
      <c r="C59" s="401"/>
      <c r="D59" s="347"/>
      <c r="E59" s="347"/>
      <c r="F59" s="347"/>
      <c r="G59" s="347"/>
      <c r="H59" s="401"/>
      <c r="I59" s="408"/>
      <c r="J59" s="408"/>
      <c r="K59" s="408"/>
      <c r="L59" s="408"/>
      <c r="M59" s="408"/>
      <c r="N59" s="27" t="s">
        <v>542</v>
      </c>
      <c r="O59" s="38">
        <v>279</v>
      </c>
      <c r="P59" s="402"/>
      <c r="Q59" s="401"/>
    </row>
    <row r="60" spans="2:20" ht="62.4" outlineLevel="1" x14ac:dyDescent="0.3">
      <c r="B60" s="346" t="s">
        <v>714</v>
      </c>
      <c r="C60" s="400"/>
      <c r="D60" s="346" t="s">
        <v>271</v>
      </c>
      <c r="E60" s="400" t="s">
        <v>548</v>
      </c>
      <c r="F60" s="346"/>
      <c r="G60" s="346" t="s">
        <v>261</v>
      </c>
      <c r="H60" s="400"/>
      <c r="I60" s="407">
        <v>793285</v>
      </c>
      <c r="J60" s="407">
        <v>0</v>
      </c>
      <c r="K60" s="407">
        <v>0</v>
      </c>
      <c r="L60" s="61">
        <v>413671.2</v>
      </c>
      <c r="M60" s="61">
        <v>379613.8</v>
      </c>
      <c r="N60" s="27" t="s">
        <v>546</v>
      </c>
      <c r="O60" s="38">
        <v>12</v>
      </c>
      <c r="P60" s="400" t="s">
        <v>444</v>
      </c>
      <c r="Q60" s="400" t="s">
        <v>519</v>
      </c>
    </row>
    <row r="61" spans="2:20" ht="87" customHeight="1" outlineLevel="1" x14ac:dyDescent="0.3">
      <c r="B61" s="347"/>
      <c r="C61" s="401"/>
      <c r="D61" s="347"/>
      <c r="E61" s="401"/>
      <c r="F61" s="347"/>
      <c r="G61" s="347"/>
      <c r="H61" s="401"/>
      <c r="I61" s="409"/>
      <c r="J61" s="409"/>
      <c r="K61" s="409"/>
      <c r="L61" s="201"/>
      <c r="M61" s="201"/>
      <c r="N61" s="27" t="s">
        <v>542</v>
      </c>
      <c r="O61" s="38">
        <v>12</v>
      </c>
      <c r="P61" s="402"/>
      <c r="Q61" s="401"/>
    </row>
    <row r="62" spans="2:20" ht="15.75" customHeight="1" outlineLevel="1" x14ac:dyDescent="0.3">
      <c r="B62" s="346" t="s">
        <v>599</v>
      </c>
      <c r="C62" s="346"/>
      <c r="D62" s="346" t="s">
        <v>280</v>
      </c>
      <c r="E62" s="346" t="s">
        <v>550</v>
      </c>
      <c r="F62" s="346"/>
      <c r="G62" s="346" t="s">
        <v>261</v>
      </c>
      <c r="H62" s="346"/>
      <c r="I62" s="61">
        <f>SUM(J62:M62)</f>
        <v>112400</v>
      </c>
      <c r="J62" s="61">
        <v>0</v>
      </c>
      <c r="K62" s="61">
        <v>0</v>
      </c>
      <c r="L62" s="61">
        <v>95540</v>
      </c>
      <c r="M62" s="61">
        <v>16860</v>
      </c>
      <c r="N62" s="346" t="s">
        <v>546</v>
      </c>
      <c r="O62" s="38">
        <v>260</v>
      </c>
      <c r="P62" s="400" t="s">
        <v>444</v>
      </c>
      <c r="Q62" s="400" t="s">
        <v>549</v>
      </c>
      <c r="R62" s="76"/>
    </row>
    <row r="63" spans="2:20" ht="50.25" customHeight="1" outlineLevel="1" x14ac:dyDescent="0.3">
      <c r="B63" s="347"/>
      <c r="C63" s="347"/>
      <c r="D63" s="347"/>
      <c r="E63" s="347"/>
      <c r="F63" s="347"/>
      <c r="G63" s="347"/>
      <c r="H63" s="347"/>
      <c r="I63" s="136"/>
      <c r="J63" s="136"/>
      <c r="K63" s="136"/>
      <c r="L63" s="136"/>
      <c r="M63" s="136"/>
      <c r="N63" s="348"/>
      <c r="O63" s="220"/>
      <c r="P63" s="401"/>
      <c r="Q63" s="401"/>
      <c r="R63" s="76"/>
    </row>
    <row r="64" spans="2:20" ht="15.6" outlineLevel="1" x14ac:dyDescent="0.3">
      <c r="B64" s="347"/>
      <c r="C64" s="347"/>
      <c r="D64" s="347"/>
      <c r="E64" s="347"/>
      <c r="F64" s="347"/>
      <c r="G64" s="347"/>
      <c r="H64" s="347"/>
      <c r="I64" s="143"/>
      <c r="J64" s="144"/>
      <c r="K64" s="144"/>
      <c r="L64" s="143"/>
      <c r="M64" s="143"/>
      <c r="N64" s="346" t="s">
        <v>542</v>
      </c>
      <c r="O64" s="38">
        <v>260</v>
      </c>
      <c r="P64" s="401"/>
      <c r="Q64" s="401"/>
    </row>
    <row r="65" spans="2:18" ht="50.25" customHeight="1" outlineLevel="1" x14ac:dyDescent="0.3">
      <c r="B65" s="348"/>
      <c r="C65" s="348"/>
      <c r="D65" s="348"/>
      <c r="E65" s="348"/>
      <c r="F65" s="348"/>
      <c r="G65" s="348"/>
      <c r="H65" s="348"/>
      <c r="I65" s="143"/>
      <c r="J65" s="144"/>
      <c r="K65" s="144"/>
      <c r="L65" s="143"/>
      <c r="M65" s="143"/>
      <c r="N65" s="348"/>
      <c r="O65" s="220"/>
      <c r="P65" s="83"/>
      <c r="Q65" s="83"/>
    </row>
    <row r="66" spans="2:18" ht="66.75" customHeight="1" outlineLevel="1" x14ac:dyDescent="0.3">
      <c r="B66" s="346" t="s">
        <v>601</v>
      </c>
      <c r="C66" s="400"/>
      <c r="D66" s="346" t="s">
        <v>280</v>
      </c>
      <c r="E66" s="346" t="s">
        <v>551</v>
      </c>
      <c r="F66" s="400"/>
      <c r="G66" s="346" t="s">
        <v>261</v>
      </c>
      <c r="H66" s="400"/>
      <c r="I66" s="393">
        <f>SUM(J66:M67)</f>
        <v>1245600</v>
      </c>
      <c r="J66" s="393">
        <f>SUM(J68:J79)</f>
        <v>0</v>
      </c>
      <c r="K66" s="393">
        <f>SUM(K68:K79)</f>
        <v>0</v>
      </c>
      <c r="L66" s="393">
        <v>1058760</v>
      </c>
      <c r="M66" s="393">
        <v>186840</v>
      </c>
      <c r="N66" s="27" t="s">
        <v>546</v>
      </c>
      <c r="O66" s="43">
        <v>60</v>
      </c>
      <c r="P66" s="642" t="s">
        <v>444</v>
      </c>
      <c r="Q66" s="400" t="s">
        <v>549</v>
      </c>
      <c r="R66" s="75"/>
    </row>
    <row r="67" spans="2:18" ht="62.4" outlineLevel="1" x14ac:dyDescent="0.3">
      <c r="B67" s="482"/>
      <c r="C67" s="401"/>
      <c r="D67" s="347"/>
      <c r="E67" s="347"/>
      <c r="F67" s="401"/>
      <c r="G67" s="347"/>
      <c r="H67" s="401"/>
      <c r="I67" s="394"/>
      <c r="J67" s="394"/>
      <c r="K67" s="394"/>
      <c r="L67" s="394"/>
      <c r="M67" s="394"/>
      <c r="N67" s="27" t="s">
        <v>542</v>
      </c>
      <c r="O67" s="196">
        <v>60</v>
      </c>
      <c r="P67" s="643"/>
      <c r="Q67" s="401"/>
    </row>
    <row r="68" spans="2:18" ht="62.4" outlineLevel="1" x14ac:dyDescent="0.3">
      <c r="B68" s="346" t="s">
        <v>552</v>
      </c>
      <c r="C68" s="400"/>
      <c r="D68" s="346" t="s">
        <v>285</v>
      </c>
      <c r="E68" s="346" t="s">
        <v>553</v>
      </c>
      <c r="F68" s="400"/>
      <c r="G68" s="346" t="s">
        <v>261</v>
      </c>
      <c r="H68" s="400"/>
      <c r="I68" s="393">
        <v>6000000</v>
      </c>
      <c r="J68" s="393">
        <v>0</v>
      </c>
      <c r="K68" s="393">
        <v>0</v>
      </c>
      <c r="L68" s="393">
        <v>5100000</v>
      </c>
      <c r="M68" s="393">
        <v>900000</v>
      </c>
      <c r="N68" s="27" t="s">
        <v>546</v>
      </c>
      <c r="O68" s="88">
        <v>108</v>
      </c>
      <c r="P68" s="400" t="s">
        <v>517</v>
      </c>
      <c r="Q68" s="400" t="s">
        <v>519</v>
      </c>
      <c r="R68" s="75"/>
    </row>
    <row r="69" spans="2:18" ht="62.4" outlineLevel="1" x14ac:dyDescent="0.3">
      <c r="B69" s="347"/>
      <c r="C69" s="401"/>
      <c r="D69" s="347"/>
      <c r="E69" s="347"/>
      <c r="F69" s="401"/>
      <c r="G69" s="347"/>
      <c r="H69" s="401"/>
      <c r="I69" s="394"/>
      <c r="J69" s="394"/>
      <c r="K69" s="394"/>
      <c r="L69" s="394"/>
      <c r="M69" s="394"/>
      <c r="N69" s="27" t="s">
        <v>542</v>
      </c>
      <c r="O69" s="89">
        <v>108</v>
      </c>
      <c r="P69" s="401"/>
      <c r="Q69" s="401"/>
    </row>
    <row r="70" spans="2:18" ht="62.4" outlineLevel="1" x14ac:dyDescent="0.3">
      <c r="B70" s="378" t="s">
        <v>740</v>
      </c>
      <c r="C70" s="518"/>
      <c r="D70" s="378" t="s">
        <v>554</v>
      </c>
      <c r="E70" s="518" t="s">
        <v>407</v>
      </c>
      <c r="F70" s="378"/>
      <c r="G70" s="378" t="s">
        <v>261</v>
      </c>
      <c r="H70" s="518"/>
      <c r="I70" s="516">
        <f>SUM(J70:M71)</f>
        <v>1674705.88</v>
      </c>
      <c r="J70" s="516">
        <v>0</v>
      </c>
      <c r="K70" s="516">
        <v>0</v>
      </c>
      <c r="L70" s="516">
        <v>1423499.97</v>
      </c>
      <c r="M70" s="516">
        <v>251205.91</v>
      </c>
      <c r="N70" s="24" t="s">
        <v>546</v>
      </c>
      <c r="O70" s="43">
        <v>12</v>
      </c>
      <c r="P70" s="518" t="s">
        <v>453</v>
      </c>
      <c r="Q70" s="518" t="s">
        <v>549</v>
      </c>
    </row>
    <row r="71" spans="2:18" ht="62.4" outlineLevel="1" x14ac:dyDescent="0.3">
      <c r="B71" s="378"/>
      <c r="C71" s="518"/>
      <c r="D71" s="378"/>
      <c r="E71" s="518"/>
      <c r="F71" s="378"/>
      <c r="G71" s="378"/>
      <c r="H71" s="518"/>
      <c r="I71" s="516"/>
      <c r="J71" s="516"/>
      <c r="K71" s="516"/>
      <c r="L71" s="516"/>
      <c r="M71" s="516"/>
      <c r="N71" s="24" t="s">
        <v>542</v>
      </c>
      <c r="O71" s="43">
        <v>12</v>
      </c>
      <c r="P71" s="518"/>
      <c r="Q71" s="518"/>
    </row>
    <row r="72" spans="2:18" ht="62.4" outlineLevel="1" x14ac:dyDescent="0.3">
      <c r="B72" s="378" t="s">
        <v>555</v>
      </c>
      <c r="C72" s="400"/>
      <c r="D72" s="346" t="s">
        <v>291</v>
      </c>
      <c r="E72" s="346" t="s">
        <v>556</v>
      </c>
      <c r="F72" s="400"/>
      <c r="G72" s="378" t="s">
        <v>261</v>
      </c>
      <c r="H72" s="400"/>
      <c r="I72" s="393">
        <v>73081</v>
      </c>
      <c r="J72" s="393">
        <v>0</v>
      </c>
      <c r="K72" s="393">
        <v>0</v>
      </c>
      <c r="L72" s="393">
        <v>62118</v>
      </c>
      <c r="M72" s="393">
        <v>10963</v>
      </c>
      <c r="N72" s="24" t="s">
        <v>546</v>
      </c>
      <c r="O72" s="43">
        <v>350</v>
      </c>
      <c r="P72" s="400" t="s">
        <v>496</v>
      </c>
      <c r="Q72" s="400" t="s">
        <v>557</v>
      </c>
    </row>
    <row r="73" spans="2:18" ht="62.4" outlineLevel="1" x14ac:dyDescent="0.3">
      <c r="B73" s="346"/>
      <c r="C73" s="401"/>
      <c r="D73" s="347"/>
      <c r="E73" s="347"/>
      <c r="F73" s="401"/>
      <c r="G73" s="346"/>
      <c r="H73" s="401"/>
      <c r="I73" s="394"/>
      <c r="J73" s="394"/>
      <c r="K73" s="394"/>
      <c r="L73" s="394"/>
      <c r="M73" s="394"/>
      <c r="N73" s="27" t="s">
        <v>542</v>
      </c>
      <c r="O73" s="38">
        <v>350</v>
      </c>
      <c r="P73" s="401"/>
      <c r="Q73" s="401"/>
    </row>
    <row r="74" spans="2:18" ht="62.4" outlineLevel="1" x14ac:dyDescent="0.3">
      <c r="B74" s="378" t="s">
        <v>558</v>
      </c>
      <c r="C74" s="400"/>
      <c r="D74" s="378" t="s">
        <v>291</v>
      </c>
      <c r="E74" s="378" t="s">
        <v>559</v>
      </c>
      <c r="F74" s="400"/>
      <c r="G74" s="378" t="s">
        <v>261</v>
      </c>
      <c r="H74" s="400"/>
      <c r="I74" s="641">
        <v>1681638.23</v>
      </c>
      <c r="J74" s="641">
        <v>0</v>
      </c>
      <c r="K74" s="641">
        <v>0</v>
      </c>
      <c r="L74" s="641">
        <v>1429392</v>
      </c>
      <c r="M74" s="641">
        <v>252246.23</v>
      </c>
      <c r="N74" s="24" t="s">
        <v>546</v>
      </c>
      <c r="O74" s="43">
        <v>30</v>
      </c>
      <c r="P74" s="518" t="s">
        <v>501</v>
      </c>
      <c r="Q74" s="518" t="s">
        <v>457</v>
      </c>
    </row>
    <row r="75" spans="2:18" ht="64.5" customHeight="1" outlineLevel="1" x14ac:dyDescent="0.3">
      <c r="B75" s="346"/>
      <c r="C75" s="402"/>
      <c r="D75" s="346"/>
      <c r="E75" s="346"/>
      <c r="F75" s="402"/>
      <c r="G75" s="346"/>
      <c r="H75" s="402"/>
      <c r="I75" s="393"/>
      <c r="J75" s="393"/>
      <c r="K75" s="393"/>
      <c r="L75" s="393"/>
      <c r="M75" s="393"/>
      <c r="N75" s="27" t="s">
        <v>542</v>
      </c>
      <c r="O75" s="43">
        <v>30</v>
      </c>
      <c r="P75" s="400"/>
      <c r="Q75" s="400"/>
    </row>
    <row r="76" spans="2:18" ht="65.25" customHeight="1" outlineLevel="1" x14ac:dyDescent="0.3">
      <c r="B76" s="346" t="s">
        <v>604</v>
      </c>
      <c r="C76" s="50"/>
      <c r="D76" s="346" t="s">
        <v>560</v>
      </c>
      <c r="E76" s="346" t="s">
        <v>297</v>
      </c>
      <c r="F76" s="50"/>
      <c r="G76" s="346" t="s">
        <v>261</v>
      </c>
      <c r="H76" s="83"/>
      <c r="I76" s="393">
        <f>SUM(J76:M77)</f>
        <v>54478</v>
      </c>
      <c r="J76" s="393">
        <v>0</v>
      </c>
      <c r="K76" s="393">
        <v>0</v>
      </c>
      <c r="L76" s="393">
        <v>46306.3</v>
      </c>
      <c r="M76" s="393">
        <v>8171.7</v>
      </c>
      <c r="N76" s="27" t="s">
        <v>546</v>
      </c>
      <c r="O76" s="90">
        <v>850</v>
      </c>
      <c r="P76" s="400" t="s">
        <v>453</v>
      </c>
      <c r="Q76" s="400" t="s">
        <v>507</v>
      </c>
      <c r="R76" s="76"/>
    </row>
    <row r="77" spans="2:18" ht="63.75" customHeight="1" outlineLevel="1" x14ac:dyDescent="0.3">
      <c r="B77" s="347"/>
      <c r="C77" s="50"/>
      <c r="D77" s="347"/>
      <c r="E77" s="347"/>
      <c r="F77" s="50"/>
      <c r="G77" s="347"/>
      <c r="H77" s="83"/>
      <c r="I77" s="394"/>
      <c r="J77" s="394"/>
      <c r="K77" s="394"/>
      <c r="L77" s="394"/>
      <c r="M77" s="394"/>
      <c r="N77" s="27" t="s">
        <v>542</v>
      </c>
      <c r="O77" s="38">
        <v>850</v>
      </c>
      <c r="P77" s="401"/>
      <c r="Q77" s="401"/>
    </row>
    <row r="78" spans="2:18" ht="65.25" customHeight="1" outlineLevel="1" x14ac:dyDescent="0.3">
      <c r="B78" s="346" t="s">
        <v>605</v>
      </c>
      <c r="C78" s="400"/>
      <c r="D78" s="346" t="s">
        <v>561</v>
      </c>
      <c r="E78" s="346" t="s">
        <v>297</v>
      </c>
      <c r="F78" s="346"/>
      <c r="G78" s="346" t="s">
        <v>261</v>
      </c>
      <c r="H78" s="400"/>
      <c r="I78" s="407">
        <f>SUM(J78:M79)</f>
        <v>1640944</v>
      </c>
      <c r="J78" s="407">
        <v>0</v>
      </c>
      <c r="K78" s="407">
        <v>0</v>
      </c>
      <c r="L78" s="407">
        <v>1394802.4</v>
      </c>
      <c r="M78" s="407">
        <v>246141.6</v>
      </c>
      <c r="N78" s="27" t="s">
        <v>546</v>
      </c>
      <c r="O78" s="38">
        <v>50</v>
      </c>
      <c r="P78" s="400" t="s">
        <v>453</v>
      </c>
      <c r="Q78" s="400" t="s">
        <v>507</v>
      </c>
      <c r="R78" s="75"/>
    </row>
    <row r="79" spans="2:18" ht="127.5" customHeight="1" outlineLevel="1" x14ac:dyDescent="0.3">
      <c r="B79" s="347"/>
      <c r="C79" s="401"/>
      <c r="D79" s="347"/>
      <c r="E79" s="347"/>
      <c r="F79" s="347"/>
      <c r="G79" s="347"/>
      <c r="H79" s="401"/>
      <c r="I79" s="408"/>
      <c r="J79" s="408"/>
      <c r="K79" s="408"/>
      <c r="L79" s="408"/>
      <c r="M79" s="408"/>
      <c r="N79" s="27" t="s">
        <v>542</v>
      </c>
      <c r="O79" s="38">
        <v>50</v>
      </c>
      <c r="P79" s="401"/>
      <c r="Q79" s="401"/>
    </row>
    <row r="80" spans="2:18" ht="15.75" customHeight="1" x14ac:dyDescent="0.3">
      <c r="B80" s="481" t="s">
        <v>595</v>
      </c>
      <c r="C80" s="400" t="s">
        <v>101</v>
      </c>
      <c r="D80" s="375" t="s">
        <v>613</v>
      </c>
      <c r="E80" s="375" t="s">
        <v>699</v>
      </c>
      <c r="F80" s="346" t="s">
        <v>260</v>
      </c>
      <c r="G80" s="346" t="s">
        <v>261</v>
      </c>
      <c r="H80" s="346" t="s">
        <v>102</v>
      </c>
      <c r="I80" s="393">
        <f>SUM(J80:M89)</f>
        <v>2611909</v>
      </c>
      <c r="J80" s="393">
        <f>SUM(J92:J114)</f>
        <v>0</v>
      </c>
      <c r="K80" s="393">
        <f>SUM(K92:K114)</f>
        <v>0</v>
      </c>
      <c r="L80" s="393">
        <f>SUM(L92:L114)</f>
        <v>2220122.25</v>
      </c>
      <c r="M80" s="393">
        <f>SUM(M92:M114)</f>
        <v>391786.75</v>
      </c>
      <c r="N80" s="346" t="s">
        <v>540</v>
      </c>
      <c r="O80" s="263">
        <v>80</v>
      </c>
      <c r="P80" s="407"/>
      <c r="Q80" s="407"/>
    </row>
    <row r="81" spans="2:17" ht="31.5" customHeight="1" x14ac:dyDescent="0.3">
      <c r="B81" s="482"/>
      <c r="C81" s="401"/>
      <c r="D81" s="376"/>
      <c r="E81" s="376"/>
      <c r="F81" s="347"/>
      <c r="G81" s="347"/>
      <c r="H81" s="347"/>
      <c r="I81" s="394"/>
      <c r="J81" s="394"/>
      <c r="K81" s="394"/>
      <c r="L81" s="394"/>
      <c r="M81" s="394"/>
      <c r="N81" s="348"/>
      <c r="O81" s="87" t="s">
        <v>23</v>
      </c>
      <c r="P81" s="408"/>
      <c r="Q81" s="408"/>
    </row>
    <row r="82" spans="2:17" ht="15.6" x14ac:dyDescent="0.3">
      <c r="B82" s="482"/>
      <c r="C82" s="401"/>
      <c r="D82" s="376"/>
      <c r="E82" s="376"/>
      <c r="F82" s="347"/>
      <c r="G82" s="347"/>
      <c r="H82" s="347"/>
      <c r="I82" s="394"/>
      <c r="J82" s="394"/>
      <c r="K82" s="394"/>
      <c r="L82" s="394"/>
      <c r="M82" s="394"/>
      <c r="N82" s="346" t="s">
        <v>541</v>
      </c>
      <c r="O82" s="78">
        <v>80</v>
      </c>
      <c r="P82" s="408"/>
      <c r="Q82" s="408"/>
    </row>
    <row r="83" spans="2:17" ht="36.75" customHeight="1" x14ac:dyDescent="0.3">
      <c r="B83" s="482"/>
      <c r="C83" s="401"/>
      <c r="D83" s="376"/>
      <c r="E83" s="376"/>
      <c r="F83" s="347"/>
      <c r="G83" s="347"/>
      <c r="H83" s="347"/>
      <c r="I83" s="394"/>
      <c r="J83" s="394"/>
      <c r="K83" s="394"/>
      <c r="L83" s="394"/>
      <c r="M83" s="394"/>
      <c r="N83" s="348"/>
      <c r="O83" s="87" t="s">
        <v>23</v>
      </c>
      <c r="P83" s="408"/>
      <c r="Q83" s="408"/>
    </row>
    <row r="84" spans="2:17" ht="15.6" x14ac:dyDescent="0.3">
      <c r="B84" s="482"/>
      <c r="C84" s="401"/>
      <c r="D84" s="376"/>
      <c r="E84" s="376"/>
      <c r="F84" s="347"/>
      <c r="G84" s="347"/>
      <c r="H84" s="347"/>
      <c r="I84" s="394"/>
      <c r="J84" s="394"/>
      <c r="K84" s="394"/>
      <c r="L84" s="394"/>
      <c r="M84" s="394"/>
      <c r="N84" s="346" t="s">
        <v>543</v>
      </c>
      <c r="O84" s="263">
        <f>O95+O99+O103+O112</f>
        <v>1182</v>
      </c>
      <c r="P84" s="408"/>
      <c r="Q84" s="408"/>
    </row>
    <row r="85" spans="2:17" ht="15.6" x14ac:dyDescent="0.3">
      <c r="B85" s="482"/>
      <c r="C85" s="401"/>
      <c r="D85" s="376"/>
      <c r="E85" s="376"/>
      <c r="F85" s="347"/>
      <c r="G85" s="347"/>
      <c r="H85" s="347"/>
      <c r="I85" s="394"/>
      <c r="J85" s="394"/>
      <c r="K85" s="394"/>
      <c r="L85" s="394"/>
      <c r="M85" s="394"/>
      <c r="N85" s="347"/>
      <c r="O85" s="197"/>
      <c r="P85" s="408"/>
      <c r="Q85" s="408"/>
    </row>
    <row r="86" spans="2:17" ht="20.25" customHeight="1" x14ac:dyDescent="0.3">
      <c r="B86" s="482"/>
      <c r="C86" s="401"/>
      <c r="D86" s="376"/>
      <c r="E86" s="376"/>
      <c r="F86" s="347"/>
      <c r="G86" s="347"/>
      <c r="H86" s="347"/>
      <c r="I86" s="394"/>
      <c r="J86" s="394"/>
      <c r="K86" s="394"/>
      <c r="L86" s="394"/>
      <c r="M86" s="394"/>
      <c r="N86" s="348"/>
      <c r="O86" s="87" t="s">
        <v>23</v>
      </c>
      <c r="P86" s="408"/>
      <c r="Q86" s="408"/>
    </row>
    <row r="87" spans="2:17" ht="15.6" x14ac:dyDescent="0.3">
      <c r="B87" s="482"/>
      <c r="C87" s="401"/>
      <c r="D87" s="376"/>
      <c r="E87" s="376"/>
      <c r="F87" s="347"/>
      <c r="G87" s="347"/>
      <c r="H87" s="347"/>
      <c r="I87" s="394"/>
      <c r="J87" s="394"/>
      <c r="K87" s="394"/>
      <c r="L87" s="394"/>
      <c r="M87" s="394"/>
      <c r="N87" s="346" t="s">
        <v>544</v>
      </c>
      <c r="O87" s="294">
        <f>SUM(O94,O100,O105,O107,O110,O114)</f>
        <v>8</v>
      </c>
      <c r="P87" s="408"/>
      <c r="Q87" s="408"/>
    </row>
    <row r="88" spans="2:17" ht="15.6" x14ac:dyDescent="0.3">
      <c r="B88" s="482"/>
      <c r="C88" s="401"/>
      <c r="D88" s="376"/>
      <c r="E88" s="376"/>
      <c r="F88" s="347"/>
      <c r="G88" s="347"/>
      <c r="H88" s="347"/>
      <c r="I88" s="394"/>
      <c r="J88" s="394"/>
      <c r="K88" s="394"/>
      <c r="L88" s="394"/>
      <c r="M88" s="394"/>
      <c r="N88" s="347"/>
      <c r="O88" s="197"/>
      <c r="P88" s="408"/>
      <c r="Q88" s="408"/>
    </row>
    <row r="89" spans="2:17" ht="34.5" customHeight="1" x14ac:dyDescent="0.3">
      <c r="B89" s="482"/>
      <c r="C89" s="401"/>
      <c r="D89" s="376"/>
      <c r="E89" s="376"/>
      <c r="F89" s="347"/>
      <c r="G89" s="347"/>
      <c r="H89" s="347"/>
      <c r="I89" s="394"/>
      <c r="J89" s="394"/>
      <c r="K89" s="394"/>
      <c r="L89" s="394"/>
      <c r="M89" s="394"/>
      <c r="N89" s="348"/>
      <c r="O89" s="87" t="s">
        <v>23</v>
      </c>
      <c r="P89" s="409"/>
      <c r="Q89" s="409"/>
    </row>
    <row r="90" spans="2:17" ht="34.5" customHeight="1" x14ac:dyDescent="0.3">
      <c r="B90" s="482"/>
      <c r="C90" s="401"/>
      <c r="D90" s="376"/>
      <c r="E90" s="376"/>
      <c r="F90" s="347"/>
      <c r="G90" s="347"/>
      <c r="H90" s="347"/>
      <c r="I90" s="394"/>
      <c r="J90" s="394"/>
      <c r="K90" s="394"/>
      <c r="L90" s="394"/>
      <c r="M90" s="394"/>
      <c r="N90" s="346" t="s">
        <v>776</v>
      </c>
      <c r="O90" s="295">
        <f>O96</f>
        <v>1</v>
      </c>
      <c r="P90" s="136"/>
      <c r="Q90" s="136"/>
    </row>
    <row r="91" spans="2:17" ht="33.75" customHeight="1" x14ac:dyDescent="0.3">
      <c r="B91" s="483"/>
      <c r="C91" s="402"/>
      <c r="D91" s="372"/>
      <c r="E91" s="372"/>
      <c r="F91" s="348"/>
      <c r="G91" s="348"/>
      <c r="H91" s="348"/>
      <c r="I91" s="395"/>
      <c r="J91" s="395"/>
      <c r="K91" s="395"/>
      <c r="L91" s="395"/>
      <c r="M91" s="395"/>
      <c r="N91" s="348"/>
      <c r="O91" s="296" t="s">
        <v>23</v>
      </c>
      <c r="P91" s="136"/>
      <c r="Q91" s="136"/>
    </row>
    <row r="92" spans="2:17" ht="51.75" customHeight="1" outlineLevel="1" x14ac:dyDescent="0.3">
      <c r="B92" s="346" t="s">
        <v>715</v>
      </c>
      <c r="C92" s="400"/>
      <c r="D92" s="346" t="s">
        <v>271</v>
      </c>
      <c r="E92" s="346" t="s">
        <v>593</v>
      </c>
      <c r="F92" s="400"/>
      <c r="G92" s="346" t="s">
        <v>594</v>
      </c>
      <c r="H92" s="400"/>
      <c r="I92" s="407">
        <f>SUM(J92:M95)</f>
        <v>509510</v>
      </c>
      <c r="J92" s="407">
        <v>0</v>
      </c>
      <c r="K92" s="407">
        <v>0</v>
      </c>
      <c r="L92" s="407">
        <v>433083.5</v>
      </c>
      <c r="M92" s="407">
        <v>76426.5</v>
      </c>
      <c r="N92" s="27" t="s">
        <v>540</v>
      </c>
      <c r="O92" s="38">
        <v>80</v>
      </c>
      <c r="P92" s="25" t="s">
        <v>444</v>
      </c>
      <c r="Q92" s="400" t="s">
        <v>519</v>
      </c>
    </row>
    <row r="93" spans="2:17" ht="51.75" customHeight="1" outlineLevel="1" x14ac:dyDescent="0.3">
      <c r="B93" s="347"/>
      <c r="C93" s="401"/>
      <c r="D93" s="347"/>
      <c r="E93" s="347"/>
      <c r="F93" s="401"/>
      <c r="G93" s="347"/>
      <c r="H93" s="401"/>
      <c r="I93" s="408"/>
      <c r="J93" s="408"/>
      <c r="K93" s="408"/>
      <c r="L93" s="408"/>
      <c r="M93" s="408"/>
      <c r="N93" s="27" t="s">
        <v>541</v>
      </c>
      <c r="O93" s="38">
        <v>80</v>
      </c>
      <c r="P93" s="639"/>
      <c r="Q93" s="401"/>
    </row>
    <row r="94" spans="2:17" ht="62.4" outlineLevel="1" x14ac:dyDescent="0.3">
      <c r="B94" s="347"/>
      <c r="C94" s="401"/>
      <c r="D94" s="347"/>
      <c r="E94" s="347"/>
      <c r="F94" s="401"/>
      <c r="G94" s="347"/>
      <c r="H94" s="401"/>
      <c r="I94" s="408"/>
      <c r="J94" s="408"/>
      <c r="K94" s="408"/>
      <c r="L94" s="408"/>
      <c r="M94" s="408"/>
      <c r="N94" s="27" t="s">
        <v>544</v>
      </c>
      <c r="O94" s="25">
        <v>2</v>
      </c>
      <c r="P94" s="639"/>
      <c r="Q94" s="401"/>
    </row>
    <row r="95" spans="2:17" ht="31.2" outlineLevel="1" x14ac:dyDescent="0.3">
      <c r="B95" s="347"/>
      <c r="C95" s="401"/>
      <c r="D95" s="347"/>
      <c r="E95" s="347"/>
      <c r="F95" s="401"/>
      <c r="G95" s="347"/>
      <c r="H95" s="401"/>
      <c r="I95" s="408"/>
      <c r="J95" s="408"/>
      <c r="K95" s="408"/>
      <c r="L95" s="408"/>
      <c r="M95" s="408"/>
      <c r="N95" s="27" t="s">
        <v>547</v>
      </c>
      <c r="O95" s="38">
        <v>60</v>
      </c>
      <c r="P95" s="640"/>
      <c r="Q95" s="402"/>
    </row>
    <row r="96" spans="2:17" ht="62.4" outlineLevel="1" x14ac:dyDescent="0.3">
      <c r="B96" s="348"/>
      <c r="C96" s="402"/>
      <c r="D96" s="348"/>
      <c r="E96" s="348"/>
      <c r="F96" s="402"/>
      <c r="G96" s="348"/>
      <c r="H96" s="402"/>
      <c r="I96" s="409"/>
      <c r="J96" s="409"/>
      <c r="K96" s="409"/>
      <c r="L96" s="409"/>
      <c r="M96" s="409"/>
      <c r="N96" s="27" t="s">
        <v>776</v>
      </c>
      <c r="O96" s="38">
        <v>1</v>
      </c>
      <c r="P96" s="219"/>
      <c r="Q96" s="83"/>
    </row>
    <row r="97" spans="2:18" ht="49.5" customHeight="1" outlineLevel="1" x14ac:dyDescent="0.3">
      <c r="B97" s="346" t="s">
        <v>716</v>
      </c>
      <c r="C97" s="346"/>
      <c r="D97" s="346" t="s">
        <v>271</v>
      </c>
      <c r="E97" s="346" t="s">
        <v>548</v>
      </c>
      <c r="F97" s="346"/>
      <c r="G97" s="346" t="s">
        <v>594</v>
      </c>
      <c r="H97" s="400"/>
      <c r="I97" s="407">
        <v>48715</v>
      </c>
      <c r="J97" s="407">
        <v>0</v>
      </c>
      <c r="K97" s="407">
        <v>0</v>
      </c>
      <c r="L97" s="407">
        <v>41407.75</v>
      </c>
      <c r="M97" s="407">
        <v>7307.25</v>
      </c>
      <c r="N97" s="27" t="s">
        <v>540</v>
      </c>
      <c r="O97" s="38">
        <v>80</v>
      </c>
      <c r="P97" s="25" t="s">
        <v>444</v>
      </c>
      <c r="Q97" s="400" t="s">
        <v>519</v>
      </c>
    </row>
    <row r="98" spans="2:18" ht="50.25" customHeight="1" outlineLevel="1" x14ac:dyDescent="0.3">
      <c r="B98" s="347"/>
      <c r="C98" s="347"/>
      <c r="D98" s="347"/>
      <c r="E98" s="347"/>
      <c r="F98" s="347"/>
      <c r="G98" s="347"/>
      <c r="H98" s="401"/>
      <c r="I98" s="408"/>
      <c r="J98" s="408"/>
      <c r="K98" s="408"/>
      <c r="L98" s="408"/>
      <c r="M98" s="408"/>
      <c r="N98" s="27" t="s">
        <v>541</v>
      </c>
      <c r="O98" s="25">
        <v>80</v>
      </c>
      <c r="P98" s="639"/>
      <c r="Q98" s="401"/>
    </row>
    <row r="99" spans="2:18" ht="31.2" outlineLevel="1" x14ac:dyDescent="0.3">
      <c r="B99" s="347"/>
      <c r="C99" s="347"/>
      <c r="D99" s="347"/>
      <c r="E99" s="347"/>
      <c r="F99" s="347"/>
      <c r="G99" s="347"/>
      <c r="H99" s="401"/>
      <c r="I99" s="408"/>
      <c r="J99" s="408"/>
      <c r="K99" s="408"/>
      <c r="L99" s="408"/>
      <c r="M99" s="408"/>
      <c r="N99" s="27" t="s">
        <v>547</v>
      </c>
      <c r="O99" s="38">
        <v>12</v>
      </c>
      <c r="P99" s="639"/>
      <c r="Q99" s="401"/>
    </row>
    <row r="100" spans="2:18" ht="62.4" outlineLevel="1" x14ac:dyDescent="0.3">
      <c r="B100" s="348"/>
      <c r="C100" s="348"/>
      <c r="D100" s="348"/>
      <c r="E100" s="348"/>
      <c r="F100" s="348"/>
      <c r="G100" s="348"/>
      <c r="H100" s="402"/>
      <c r="I100" s="409"/>
      <c r="J100" s="409"/>
      <c r="K100" s="409"/>
      <c r="L100" s="409"/>
      <c r="M100" s="409"/>
      <c r="N100" s="27" t="s">
        <v>544</v>
      </c>
      <c r="O100" s="25">
        <v>1</v>
      </c>
      <c r="P100" s="640"/>
      <c r="Q100" s="402"/>
    </row>
    <row r="101" spans="2:18" ht="51.75" customHeight="1" outlineLevel="1" x14ac:dyDescent="0.3">
      <c r="B101" s="346" t="s">
        <v>598</v>
      </c>
      <c r="C101" s="400"/>
      <c r="D101" s="346" t="s">
        <v>280</v>
      </c>
      <c r="E101" s="346" t="s">
        <v>550</v>
      </c>
      <c r="F101" s="400"/>
      <c r="G101" s="346" t="s">
        <v>594</v>
      </c>
      <c r="H101" s="400"/>
      <c r="I101" s="407">
        <v>906600</v>
      </c>
      <c r="J101" s="407">
        <v>0</v>
      </c>
      <c r="K101" s="407">
        <v>0</v>
      </c>
      <c r="L101" s="407">
        <v>770610</v>
      </c>
      <c r="M101" s="407">
        <v>135990</v>
      </c>
      <c r="N101" s="27" t="s">
        <v>540</v>
      </c>
      <c r="O101" s="38">
        <v>80</v>
      </c>
      <c r="P101" s="400" t="s">
        <v>444</v>
      </c>
      <c r="Q101" s="400" t="s">
        <v>549</v>
      </c>
      <c r="R101" s="77"/>
    </row>
    <row r="102" spans="2:18" ht="51" customHeight="1" outlineLevel="1" x14ac:dyDescent="0.3">
      <c r="B102" s="347"/>
      <c r="C102" s="401"/>
      <c r="D102" s="347"/>
      <c r="E102" s="347"/>
      <c r="F102" s="401"/>
      <c r="G102" s="347"/>
      <c r="H102" s="401"/>
      <c r="I102" s="408"/>
      <c r="J102" s="408"/>
      <c r="K102" s="408"/>
      <c r="L102" s="408"/>
      <c r="M102" s="408"/>
      <c r="N102" s="27" t="s">
        <v>541</v>
      </c>
      <c r="O102" s="25">
        <v>80</v>
      </c>
      <c r="P102" s="401"/>
      <c r="Q102" s="401"/>
    </row>
    <row r="103" spans="2:18" ht="15.6" outlineLevel="1" x14ac:dyDescent="0.3">
      <c r="B103" s="347"/>
      <c r="C103" s="401"/>
      <c r="D103" s="347"/>
      <c r="E103" s="347"/>
      <c r="F103" s="401"/>
      <c r="G103" s="347"/>
      <c r="H103" s="401"/>
      <c r="I103" s="408"/>
      <c r="J103" s="408"/>
      <c r="K103" s="408"/>
      <c r="L103" s="408"/>
      <c r="M103" s="408"/>
      <c r="N103" s="346" t="s">
        <v>547</v>
      </c>
      <c r="O103" s="38">
        <v>260</v>
      </c>
      <c r="P103" s="401"/>
      <c r="Q103" s="401"/>
    </row>
    <row r="104" spans="2:18" ht="15.6" outlineLevel="1" x14ac:dyDescent="0.3">
      <c r="B104" s="347"/>
      <c r="C104" s="401"/>
      <c r="D104" s="347"/>
      <c r="E104" s="347"/>
      <c r="F104" s="401"/>
      <c r="G104" s="347"/>
      <c r="H104" s="401"/>
      <c r="I104" s="408"/>
      <c r="J104" s="408"/>
      <c r="K104" s="408"/>
      <c r="L104" s="408"/>
      <c r="M104" s="408"/>
      <c r="N104" s="348"/>
      <c r="O104" s="220"/>
      <c r="P104" s="401"/>
      <c r="Q104" s="401"/>
    </row>
    <row r="105" spans="2:18" ht="62.4" outlineLevel="1" x14ac:dyDescent="0.3">
      <c r="B105" s="348"/>
      <c r="C105" s="402"/>
      <c r="D105" s="348"/>
      <c r="E105" s="348"/>
      <c r="F105" s="402"/>
      <c r="G105" s="348"/>
      <c r="H105" s="402"/>
      <c r="I105" s="409"/>
      <c r="J105" s="409"/>
      <c r="K105" s="409"/>
      <c r="L105" s="409"/>
      <c r="M105" s="409"/>
      <c r="N105" s="27" t="s">
        <v>544</v>
      </c>
      <c r="O105" s="25">
        <v>1</v>
      </c>
      <c r="P105" s="402"/>
      <c r="Q105" s="402"/>
    </row>
    <row r="106" spans="2:18" ht="51.75" customHeight="1" outlineLevel="1" x14ac:dyDescent="0.3">
      <c r="B106" s="346" t="s">
        <v>600</v>
      </c>
      <c r="C106" s="346"/>
      <c r="D106" s="346" t="s">
        <v>280</v>
      </c>
      <c r="E106" s="346" t="s">
        <v>551</v>
      </c>
      <c r="F106" s="346"/>
      <c r="G106" s="346" t="s">
        <v>594</v>
      </c>
      <c r="H106" s="346"/>
      <c r="I106" s="61">
        <f>SUM(J106:M107)</f>
        <v>90000</v>
      </c>
      <c r="J106" s="61">
        <v>0</v>
      </c>
      <c r="K106" s="61">
        <v>0</v>
      </c>
      <c r="L106" s="61">
        <v>76500</v>
      </c>
      <c r="M106" s="61">
        <v>13500</v>
      </c>
      <c r="N106" s="27" t="s">
        <v>541</v>
      </c>
      <c r="O106" s="187">
        <v>80</v>
      </c>
      <c r="P106" s="25" t="s">
        <v>444</v>
      </c>
      <c r="Q106" s="25" t="s">
        <v>549</v>
      </c>
    </row>
    <row r="107" spans="2:18" ht="62.4" outlineLevel="1" x14ac:dyDescent="0.3">
      <c r="B107" s="348"/>
      <c r="C107" s="348"/>
      <c r="D107" s="348"/>
      <c r="E107" s="348"/>
      <c r="F107" s="348"/>
      <c r="G107" s="348"/>
      <c r="H107" s="348"/>
      <c r="I107" s="144"/>
      <c r="J107" s="144"/>
      <c r="K107" s="144"/>
      <c r="L107" s="144"/>
      <c r="M107" s="144"/>
      <c r="N107" s="27" t="s">
        <v>544</v>
      </c>
      <c r="O107" s="31">
        <v>1</v>
      </c>
      <c r="P107" s="32"/>
      <c r="Q107" s="32"/>
    </row>
    <row r="108" spans="2:18" ht="81" outlineLevel="1" x14ac:dyDescent="0.3">
      <c r="B108" s="27" t="s">
        <v>602</v>
      </c>
      <c r="C108" s="25"/>
      <c r="D108" s="374" t="s">
        <v>749</v>
      </c>
      <c r="E108" s="584"/>
      <c r="F108" s="584"/>
      <c r="G108" s="584"/>
      <c r="H108" s="221"/>
      <c r="I108" s="221"/>
      <c r="J108" s="221"/>
      <c r="K108" s="221"/>
      <c r="L108" s="221"/>
      <c r="M108" s="221"/>
      <c r="N108" s="221"/>
      <c r="O108" s="223"/>
      <c r="P108" s="221"/>
      <c r="Q108" s="222"/>
    </row>
    <row r="109" spans="2:18" ht="51" customHeight="1" outlineLevel="1" x14ac:dyDescent="0.3">
      <c r="B109" s="346" t="s">
        <v>596</v>
      </c>
      <c r="C109" s="400"/>
      <c r="D109" s="346" t="s">
        <v>291</v>
      </c>
      <c r="E109" s="346" t="s">
        <v>559</v>
      </c>
      <c r="F109" s="400"/>
      <c r="G109" s="378" t="s">
        <v>261</v>
      </c>
      <c r="H109" s="400"/>
      <c r="I109" s="393">
        <v>694644</v>
      </c>
      <c r="J109" s="393">
        <v>0</v>
      </c>
      <c r="K109" s="393">
        <v>0</v>
      </c>
      <c r="L109" s="393">
        <v>590447</v>
      </c>
      <c r="M109" s="393">
        <v>104197</v>
      </c>
      <c r="N109" s="24" t="s">
        <v>541</v>
      </c>
      <c r="O109" s="43">
        <v>80</v>
      </c>
      <c r="P109" s="400" t="s">
        <v>496</v>
      </c>
      <c r="Q109" s="400" t="s">
        <v>445</v>
      </c>
    </row>
    <row r="110" spans="2:18" ht="93.75" customHeight="1" outlineLevel="1" x14ac:dyDescent="0.3">
      <c r="B110" s="348"/>
      <c r="C110" s="402"/>
      <c r="D110" s="348"/>
      <c r="E110" s="348"/>
      <c r="F110" s="402"/>
      <c r="G110" s="378"/>
      <c r="H110" s="402"/>
      <c r="I110" s="395"/>
      <c r="J110" s="395"/>
      <c r="K110" s="395"/>
      <c r="L110" s="395"/>
      <c r="M110" s="395"/>
      <c r="N110" s="24" t="s">
        <v>544</v>
      </c>
      <c r="O110" s="43">
        <v>2</v>
      </c>
      <c r="P110" s="402"/>
      <c r="Q110" s="402"/>
    </row>
    <row r="111" spans="2:18" ht="51.75" customHeight="1" outlineLevel="1" x14ac:dyDescent="0.3">
      <c r="B111" s="346" t="s">
        <v>603</v>
      </c>
      <c r="C111" s="346"/>
      <c r="D111" s="346" t="s">
        <v>560</v>
      </c>
      <c r="E111" s="346" t="s">
        <v>297</v>
      </c>
      <c r="F111" s="346"/>
      <c r="G111" s="346" t="s">
        <v>261</v>
      </c>
      <c r="H111" s="400"/>
      <c r="I111" s="407">
        <f>SUM(J111:M112)</f>
        <v>259440</v>
      </c>
      <c r="J111" s="407">
        <v>0</v>
      </c>
      <c r="K111" s="407">
        <v>0</v>
      </c>
      <c r="L111" s="407">
        <v>220524</v>
      </c>
      <c r="M111" s="407">
        <v>38916</v>
      </c>
      <c r="N111" s="27" t="s">
        <v>540</v>
      </c>
      <c r="O111" s="38">
        <v>80</v>
      </c>
      <c r="P111" s="400" t="s">
        <v>453</v>
      </c>
      <c r="Q111" s="400" t="s">
        <v>507</v>
      </c>
    </row>
    <row r="112" spans="2:18" ht="31.2" outlineLevel="1" x14ac:dyDescent="0.3">
      <c r="B112" s="347"/>
      <c r="C112" s="347"/>
      <c r="D112" s="347"/>
      <c r="E112" s="347"/>
      <c r="F112" s="347"/>
      <c r="G112" s="347"/>
      <c r="H112" s="401"/>
      <c r="I112" s="408"/>
      <c r="J112" s="408"/>
      <c r="K112" s="408"/>
      <c r="L112" s="408"/>
      <c r="M112" s="408"/>
      <c r="N112" s="27" t="s">
        <v>547</v>
      </c>
      <c r="O112" s="38">
        <v>850</v>
      </c>
      <c r="P112" s="401"/>
      <c r="Q112" s="401"/>
    </row>
    <row r="113" spans="2:17" ht="54" customHeight="1" outlineLevel="1" x14ac:dyDescent="0.3">
      <c r="B113" s="346" t="s">
        <v>606</v>
      </c>
      <c r="C113" s="400"/>
      <c r="D113" s="346" t="s">
        <v>561</v>
      </c>
      <c r="E113" s="346" t="s">
        <v>297</v>
      </c>
      <c r="F113" s="400"/>
      <c r="G113" s="378" t="s">
        <v>261</v>
      </c>
      <c r="H113" s="400"/>
      <c r="I113" s="407">
        <f>SUM(J113:M114)</f>
        <v>103000</v>
      </c>
      <c r="J113" s="407">
        <v>0</v>
      </c>
      <c r="K113" s="407">
        <v>0</v>
      </c>
      <c r="L113" s="407">
        <v>87550</v>
      </c>
      <c r="M113" s="407">
        <v>15450</v>
      </c>
      <c r="N113" s="27" t="s">
        <v>541</v>
      </c>
      <c r="O113" s="25">
        <v>80</v>
      </c>
      <c r="P113" s="400" t="s">
        <v>453</v>
      </c>
      <c r="Q113" s="400" t="s">
        <v>507</v>
      </c>
    </row>
    <row r="114" spans="2:17" ht="139.5" customHeight="1" outlineLevel="1" x14ac:dyDescent="0.3">
      <c r="B114" s="348"/>
      <c r="C114" s="402"/>
      <c r="D114" s="348"/>
      <c r="E114" s="347"/>
      <c r="F114" s="402"/>
      <c r="G114" s="378"/>
      <c r="H114" s="402"/>
      <c r="I114" s="409"/>
      <c r="J114" s="409"/>
      <c r="K114" s="409"/>
      <c r="L114" s="409"/>
      <c r="M114" s="409"/>
      <c r="N114" s="27" t="s">
        <v>544</v>
      </c>
      <c r="O114" s="38">
        <v>1</v>
      </c>
      <c r="P114" s="402"/>
      <c r="Q114" s="402"/>
    </row>
    <row r="115" spans="2:17" ht="15.6" x14ac:dyDescent="0.3">
      <c r="B115" s="358" t="s">
        <v>105</v>
      </c>
      <c r="C115" s="358"/>
      <c r="D115" s="358"/>
      <c r="E115" s="358"/>
      <c r="F115" s="358"/>
      <c r="G115" s="358"/>
      <c r="H115" s="358"/>
      <c r="I115" s="133">
        <f>SUM(J115:M115)</f>
        <v>16026531.110000001</v>
      </c>
      <c r="J115" s="133">
        <f>SUM(J58:J79)</f>
        <v>0</v>
      </c>
      <c r="K115" s="133">
        <f>SUM(K58:K79)</f>
        <v>0</v>
      </c>
      <c r="L115" s="133">
        <f>SUM(L52,L80)</f>
        <v>13361928.620000001</v>
      </c>
      <c r="M115" s="133">
        <f>SUM(M52,M80)</f>
        <v>2664602.4899999998</v>
      </c>
      <c r="N115" s="134"/>
      <c r="O115" s="134"/>
      <c r="P115" s="134"/>
      <c r="Q115" s="134"/>
    </row>
    <row r="116" spans="2:17" ht="15.6" x14ac:dyDescent="0.3">
      <c r="B116" s="599"/>
      <c r="C116" s="600"/>
      <c r="D116" s="600"/>
      <c r="E116" s="600"/>
      <c r="F116" s="600"/>
      <c r="G116" s="600"/>
      <c r="H116" s="601"/>
      <c r="I116" s="150"/>
      <c r="J116" s="151"/>
      <c r="K116" s="151"/>
      <c r="L116" s="199"/>
      <c r="M116" s="199"/>
      <c r="N116" s="132"/>
      <c r="O116" s="132"/>
      <c r="P116" s="132"/>
      <c r="Q116" s="132"/>
    </row>
    <row r="117" spans="2:17" ht="18.600000000000001" x14ac:dyDescent="0.3">
      <c r="B117" s="628" t="s">
        <v>607</v>
      </c>
      <c r="C117" s="628"/>
      <c r="D117" s="628"/>
      <c r="E117" s="53"/>
      <c r="F117" s="53"/>
      <c r="G117" s="53"/>
      <c r="H117" s="53"/>
      <c r="I117" s="80"/>
      <c r="J117" s="54"/>
      <c r="K117" s="54"/>
      <c r="L117" s="80"/>
      <c r="M117" s="80"/>
      <c r="N117" s="55"/>
      <c r="O117" s="55"/>
      <c r="P117" s="55"/>
      <c r="Q117" s="55"/>
    </row>
    <row r="118" spans="2:17" ht="18.600000000000001" x14ac:dyDescent="0.3">
      <c r="B118" s="628" t="s">
        <v>608</v>
      </c>
      <c r="C118" s="628"/>
      <c r="D118" s="628"/>
      <c r="E118" s="53"/>
      <c r="F118" s="53"/>
      <c r="G118" s="53"/>
      <c r="H118" s="53"/>
      <c r="I118" s="80"/>
      <c r="J118" s="54"/>
      <c r="K118" s="54"/>
      <c r="L118" s="80"/>
      <c r="M118" s="80"/>
      <c r="N118" s="55"/>
      <c r="O118" s="55"/>
      <c r="P118" s="55"/>
      <c r="Q118" s="55"/>
    </row>
    <row r="119" spans="2:17" ht="18.600000000000001" x14ac:dyDescent="0.3">
      <c r="B119" s="628" t="s">
        <v>609</v>
      </c>
      <c r="C119" s="628"/>
      <c r="D119" s="628"/>
      <c r="E119" s="53"/>
      <c r="F119" s="53"/>
      <c r="G119" s="53"/>
      <c r="H119" s="53"/>
      <c r="I119" s="80"/>
      <c r="J119" s="54"/>
      <c r="K119" s="54"/>
      <c r="L119" s="80"/>
      <c r="M119" s="80"/>
      <c r="N119" s="55"/>
      <c r="O119" s="55"/>
      <c r="P119" s="55"/>
      <c r="Q119" s="55"/>
    </row>
    <row r="120" spans="2:17" ht="18.600000000000001" x14ac:dyDescent="0.3">
      <c r="B120" s="628" t="s">
        <v>610</v>
      </c>
      <c r="C120" s="628"/>
      <c r="D120" s="628"/>
      <c r="E120" s="53"/>
      <c r="F120" s="53"/>
      <c r="G120" s="53"/>
      <c r="H120" s="53"/>
      <c r="I120" s="80"/>
      <c r="J120" s="54"/>
      <c r="K120" s="54"/>
      <c r="L120" s="80"/>
      <c r="M120" s="80"/>
      <c r="N120" s="55"/>
      <c r="O120" s="55"/>
      <c r="P120" s="55"/>
      <c r="Q120" s="55"/>
    </row>
    <row r="121" spans="2:17" ht="18.600000000000001" x14ac:dyDescent="0.3">
      <c r="B121" s="628" t="s">
        <v>611</v>
      </c>
      <c r="C121" s="628"/>
      <c r="D121" s="628"/>
      <c r="E121" s="53"/>
      <c r="F121" s="53"/>
      <c r="G121" s="53"/>
      <c r="H121" s="53"/>
      <c r="I121" s="80"/>
      <c r="J121" s="54"/>
      <c r="K121" s="54"/>
      <c r="L121" s="80"/>
      <c r="M121" s="80"/>
      <c r="N121" s="55"/>
      <c r="O121" s="55"/>
      <c r="P121" s="55"/>
      <c r="Q121" s="55"/>
    </row>
    <row r="122" spans="2:17" ht="18.600000000000001" x14ac:dyDescent="0.3">
      <c r="B122" s="628" t="s">
        <v>612</v>
      </c>
      <c r="C122" s="628"/>
      <c r="D122" s="628"/>
      <c r="E122" s="53"/>
      <c r="F122" s="53"/>
      <c r="G122" s="53"/>
      <c r="H122" s="53"/>
      <c r="I122" s="80"/>
      <c r="J122" s="54"/>
      <c r="K122" s="54"/>
      <c r="L122" s="80"/>
      <c r="M122" s="80"/>
      <c r="N122" s="55"/>
      <c r="O122" s="55"/>
      <c r="P122" s="55"/>
      <c r="Q122" s="55"/>
    </row>
    <row r="123" spans="2:17" ht="32.25" customHeight="1" x14ac:dyDescent="0.3">
      <c r="B123" s="503" t="s">
        <v>735</v>
      </c>
      <c r="C123" s="503"/>
      <c r="D123" s="503"/>
      <c r="E123" s="503"/>
      <c r="F123" s="503"/>
      <c r="G123" s="503"/>
      <c r="H123" s="503"/>
      <c r="I123" s="503"/>
      <c r="J123" s="503"/>
      <c r="K123" s="503"/>
      <c r="L123" s="503"/>
      <c r="M123" s="503"/>
      <c r="N123" s="503"/>
      <c r="O123" s="503"/>
      <c r="P123" s="503"/>
      <c r="Q123" s="503"/>
    </row>
    <row r="125" spans="2:17" ht="15.6" x14ac:dyDescent="0.3">
      <c r="B125" s="436" t="s">
        <v>106</v>
      </c>
      <c r="C125" s="436"/>
      <c r="D125" s="436"/>
      <c r="E125" s="436"/>
    </row>
    <row r="126" spans="2:17" ht="35.4" customHeight="1" x14ac:dyDescent="0.3">
      <c r="B126" s="10" t="s">
        <v>3</v>
      </c>
      <c r="C126" s="359" t="s">
        <v>107</v>
      </c>
      <c r="D126" s="359"/>
      <c r="E126" s="359"/>
      <c r="F126" s="387" t="s">
        <v>108</v>
      </c>
      <c r="G126" s="387"/>
      <c r="H126" s="387"/>
      <c r="I126" s="387"/>
      <c r="J126" s="359" t="s">
        <v>109</v>
      </c>
      <c r="K126" s="387"/>
      <c r="L126" s="387"/>
      <c r="M126" s="387"/>
    </row>
    <row r="127" spans="2:17" ht="15.6" x14ac:dyDescent="0.3">
      <c r="B127" s="4">
        <v>1</v>
      </c>
      <c r="C127" s="422">
        <v>2</v>
      </c>
      <c r="D127" s="422"/>
      <c r="E127" s="422"/>
      <c r="F127" s="422">
        <v>3</v>
      </c>
      <c r="G127" s="422"/>
      <c r="H127" s="422"/>
      <c r="I127" s="422"/>
      <c r="J127" s="422">
        <v>4</v>
      </c>
      <c r="K127" s="422"/>
      <c r="L127" s="422"/>
      <c r="M127" s="422"/>
    </row>
    <row r="128" spans="2:17" ht="33" customHeight="1" x14ac:dyDescent="0.3">
      <c r="B128" s="68"/>
      <c r="C128" s="610" t="s">
        <v>303</v>
      </c>
      <c r="D128" s="610"/>
      <c r="E128" s="610"/>
      <c r="F128" s="627"/>
      <c r="G128" s="627"/>
      <c r="H128" s="627"/>
      <c r="I128" s="627"/>
      <c r="J128" s="627"/>
      <c r="K128" s="627"/>
      <c r="L128" s="627"/>
      <c r="M128" s="627"/>
    </row>
    <row r="129" spans="2:13" x14ac:dyDescent="0.3">
      <c r="B129" s="69"/>
      <c r="C129" s="69"/>
      <c r="D129" s="69"/>
      <c r="E129" s="69"/>
      <c r="F129" s="69"/>
      <c r="G129" s="69"/>
      <c r="H129" s="69"/>
      <c r="I129" s="69"/>
      <c r="J129" s="69"/>
      <c r="K129" s="69"/>
      <c r="L129" s="69"/>
      <c r="M129" s="69"/>
    </row>
    <row r="130" spans="2:13" ht="15.6" x14ac:dyDescent="0.3">
      <c r="B130" s="623" t="s">
        <v>110</v>
      </c>
      <c r="C130" s="623"/>
      <c r="D130" s="623"/>
      <c r="E130" s="623"/>
      <c r="F130" s="623"/>
      <c r="G130" s="69"/>
      <c r="H130" s="69"/>
      <c r="I130" s="69"/>
      <c r="J130" s="69"/>
      <c r="K130" s="69"/>
      <c r="L130" s="69"/>
      <c r="M130" s="69"/>
    </row>
    <row r="131" spans="2:13" ht="33.6" customHeight="1" x14ac:dyDescent="0.3">
      <c r="B131" s="70" t="s">
        <v>3</v>
      </c>
      <c r="C131" s="624" t="s">
        <v>111</v>
      </c>
      <c r="D131" s="624"/>
      <c r="E131" s="624"/>
      <c r="F131" s="624" t="s">
        <v>108</v>
      </c>
      <c r="G131" s="624"/>
      <c r="H131" s="624"/>
      <c r="I131" s="624"/>
      <c r="J131" s="625" t="s">
        <v>112</v>
      </c>
      <c r="K131" s="624"/>
      <c r="L131" s="624"/>
      <c r="M131" s="624"/>
    </row>
    <row r="132" spans="2:13" ht="15.6" x14ac:dyDescent="0.3">
      <c r="B132" s="71">
        <v>1</v>
      </c>
      <c r="C132" s="626">
        <v>2</v>
      </c>
      <c r="D132" s="626"/>
      <c r="E132" s="626"/>
      <c r="F132" s="626">
        <v>3</v>
      </c>
      <c r="G132" s="626"/>
      <c r="H132" s="626"/>
      <c r="I132" s="626"/>
      <c r="J132" s="626">
        <v>4</v>
      </c>
      <c r="K132" s="626"/>
      <c r="L132" s="626"/>
      <c r="M132" s="626"/>
    </row>
    <row r="133" spans="2:13" ht="48" customHeight="1" x14ac:dyDescent="0.3">
      <c r="B133" s="68"/>
      <c r="C133" s="610" t="s">
        <v>304</v>
      </c>
      <c r="D133" s="610"/>
      <c r="E133" s="610"/>
      <c r="F133" s="627"/>
      <c r="G133" s="627"/>
      <c r="H133" s="627"/>
      <c r="I133" s="627"/>
      <c r="J133" s="627"/>
      <c r="K133" s="627"/>
      <c r="L133" s="627"/>
      <c r="M133" s="627"/>
    </row>
    <row r="134" spans="2:13" x14ac:dyDescent="0.3">
      <c r="B134" s="69"/>
      <c r="C134" s="69"/>
      <c r="D134" s="69"/>
      <c r="E134" s="69"/>
      <c r="F134" s="69"/>
      <c r="G134" s="69"/>
      <c r="H134" s="69"/>
      <c r="I134" s="69"/>
      <c r="J134" s="69"/>
      <c r="K134" s="69"/>
      <c r="L134" s="69"/>
      <c r="M134" s="69"/>
    </row>
    <row r="135" spans="2:13" ht="15.6" x14ac:dyDescent="0.3">
      <c r="B135" s="623" t="s">
        <v>113</v>
      </c>
      <c r="C135" s="623"/>
      <c r="D135" s="623"/>
      <c r="E135" s="69"/>
      <c r="F135" s="69"/>
      <c r="G135" s="69"/>
      <c r="H135" s="69"/>
      <c r="I135" s="69"/>
      <c r="J135" s="69"/>
      <c r="K135" s="69"/>
      <c r="L135" s="69"/>
      <c r="M135" s="69"/>
    </row>
    <row r="136" spans="2:13" ht="38.4" customHeight="1" x14ac:dyDescent="0.3">
      <c r="B136" s="70" t="s">
        <v>3</v>
      </c>
      <c r="C136" s="625" t="s">
        <v>114</v>
      </c>
      <c r="D136" s="625"/>
      <c r="E136" s="625"/>
      <c r="F136" s="636" t="s">
        <v>115</v>
      </c>
      <c r="G136" s="637"/>
      <c r="H136" s="637"/>
      <c r="I136" s="637"/>
      <c r="J136" s="637"/>
      <c r="K136" s="637"/>
      <c r="L136" s="637"/>
      <c r="M136" s="638"/>
    </row>
    <row r="137" spans="2:13" ht="15.6" x14ac:dyDescent="0.3">
      <c r="B137" s="71">
        <v>1</v>
      </c>
      <c r="C137" s="626">
        <v>2</v>
      </c>
      <c r="D137" s="626"/>
      <c r="E137" s="626"/>
      <c r="F137" s="629">
        <v>3</v>
      </c>
      <c r="G137" s="630"/>
      <c r="H137" s="630"/>
      <c r="I137" s="630"/>
      <c r="J137" s="630"/>
      <c r="K137" s="630"/>
      <c r="L137" s="630"/>
      <c r="M137" s="631"/>
    </row>
    <row r="138" spans="2:13" ht="14.4" customHeight="1" x14ac:dyDescent="0.3">
      <c r="B138" s="72" t="s">
        <v>15</v>
      </c>
      <c r="C138" s="632"/>
      <c r="D138" s="632"/>
      <c r="E138" s="632"/>
      <c r="F138" s="633"/>
      <c r="G138" s="634"/>
      <c r="H138" s="634"/>
      <c r="I138" s="634"/>
      <c r="J138" s="634"/>
      <c r="K138" s="634"/>
      <c r="L138" s="634"/>
      <c r="M138" s="635"/>
    </row>
    <row r="139" spans="2:13" x14ac:dyDescent="0.3">
      <c r="B139" s="69"/>
      <c r="C139" s="69"/>
      <c r="D139" s="69"/>
      <c r="E139" s="69"/>
      <c r="F139" s="69"/>
      <c r="G139" s="69"/>
      <c r="H139" s="69"/>
      <c r="I139" s="69"/>
      <c r="J139" s="69"/>
      <c r="K139" s="69"/>
      <c r="L139" s="69"/>
      <c r="M139" s="69"/>
    </row>
    <row r="140" spans="2:13" ht="15.6" x14ac:dyDescent="0.3">
      <c r="B140" s="623" t="s">
        <v>116</v>
      </c>
      <c r="C140" s="623"/>
      <c r="D140" s="623"/>
      <c r="E140" s="623"/>
      <c r="F140" s="623"/>
      <c r="G140" s="623"/>
      <c r="H140" s="69"/>
      <c r="I140" s="69"/>
      <c r="J140" s="69"/>
      <c r="K140" s="69"/>
      <c r="L140" s="69"/>
      <c r="M140" s="69"/>
    </row>
    <row r="141" spans="2:13" ht="15.6" customHeight="1" x14ac:dyDescent="0.3">
      <c r="B141" s="70" t="s">
        <v>3</v>
      </c>
      <c r="C141" s="636" t="s">
        <v>117</v>
      </c>
      <c r="D141" s="637"/>
      <c r="E141" s="637"/>
      <c r="F141" s="637"/>
      <c r="G141" s="637"/>
      <c r="H141" s="637"/>
      <c r="I141" s="637"/>
      <c r="J141" s="637"/>
      <c r="K141" s="637"/>
      <c r="L141" s="637"/>
      <c r="M141" s="638"/>
    </row>
    <row r="142" spans="2:13" ht="15.6" x14ac:dyDescent="0.3">
      <c r="B142" s="71">
        <v>1</v>
      </c>
      <c r="C142" s="629">
        <v>2</v>
      </c>
      <c r="D142" s="630"/>
      <c r="E142" s="630"/>
      <c r="F142" s="630"/>
      <c r="G142" s="630"/>
      <c r="H142" s="630"/>
      <c r="I142" s="630"/>
      <c r="J142" s="630"/>
      <c r="K142" s="630"/>
      <c r="L142" s="630"/>
      <c r="M142" s="631"/>
    </row>
    <row r="143" spans="2:13" ht="15.6" x14ac:dyDescent="0.3">
      <c r="B143" s="68"/>
      <c r="C143" s="390" t="s">
        <v>305</v>
      </c>
      <c r="D143" s="391"/>
      <c r="E143" s="391"/>
      <c r="F143" s="391"/>
      <c r="G143" s="391"/>
      <c r="H143" s="391"/>
      <c r="I143" s="391"/>
      <c r="J143" s="391"/>
      <c r="K143" s="391"/>
      <c r="L143" s="391"/>
      <c r="M143" s="392"/>
    </row>
  </sheetData>
  <mergeCells count="393">
    <mergeCell ref="P58:P59"/>
    <mergeCell ref="P93:P95"/>
    <mergeCell ref="B38:E39"/>
    <mergeCell ref="F45:H45"/>
    <mergeCell ref="F23:H23"/>
    <mergeCell ref="F31:H31"/>
    <mergeCell ref="B30:E31"/>
    <mergeCell ref="B22:E23"/>
    <mergeCell ref="F35:H35"/>
    <mergeCell ref="B34:E35"/>
    <mergeCell ref="F41:H41"/>
    <mergeCell ref="B40:E41"/>
    <mergeCell ref="B44:E45"/>
    <mergeCell ref="B24:E24"/>
    <mergeCell ref="F24:H24"/>
    <mergeCell ref="B25:E25"/>
    <mergeCell ref="F25:H25"/>
    <mergeCell ref="B26:E26"/>
    <mergeCell ref="F26:H26"/>
    <mergeCell ref="B33:E33"/>
    <mergeCell ref="F33:H33"/>
    <mergeCell ref="F38:H38"/>
    <mergeCell ref="F40:H40"/>
    <mergeCell ref="B42:E42"/>
    <mergeCell ref="C9:D9"/>
    <mergeCell ref="E9:G9"/>
    <mergeCell ref="H9:J9"/>
    <mergeCell ref="K9:M9"/>
    <mergeCell ref="B10:B12"/>
    <mergeCell ref="C10:D12"/>
    <mergeCell ref="E10:G12"/>
    <mergeCell ref="H10:J10"/>
    <mergeCell ref="K10:M10"/>
    <mergeCell ref="H12:J12"/>
    <mergeCell ref="K12:M12"/>
    <mergeCell ref="B2:Q2"/>
    <mergeCell ref="B4:Q4"/>
    <mergeCell ref="B6:H6"/>
    <mergeCell ref="B7:B8"/>
    <mergeCell ref="C7:D8"/>
    <mergeCell ref="E7:G8"/>
    <mergeCell ref="H7:J8"/>
    <mergeCell ref="K7:N7"/>
    <mergeCell ref="K8:M8"/>
    <mergeCell ref="H14:J14"/>
    <mergeCell ref="K14:M14"/>
    <mergeCell ref="B19:G19"/>
    <mergeCell ref="B20:E20"/>
    <mergeCell ref="F20:H20"/>
    <mergeCell ref="B21:E21"/>
    <mergeCell ref="F21:H21"/>
    <mergeCell ref="F22:H22"/>
    <mergeCell ref="F30:H30"/>
    <mergeCell ref="B15:B16"/>
    <mergeCell ref="C15:D16"/>
    <mergeCell ref="E15:G16"/>
    <mergeCell ref="H15:J15"/>
    <mergeCell ref="K15:M15"/>
    <mergeCell ref="H16:J16"/>
    <mergeCell ref="K16:M16"/>
    <mergeCell ref="E13:G14"/>
    <mergeCell ref="H13:J13"/>
    <mergeCell ref="K13:M13"/>
    <mergeCell ref="B13:B14"/>
    <mergeCell ref="C13:D14"/>
    <mergeCell ref="B32:E32"/>
    <mergeCell ref="F32:H32"/>
    <mergeCell ref="B27:E27"/>
    <mergeCell ref="F27:H27"/>
    <mergeCell ref="B28:E28"/>
    <mergeCell ref="F28:H28"/>
    <mergeCell ref="B29:E29"/>
    <mergeCell ref="F29:H29"/>
    <mergeCell ref="B36:E36"/>
    <mergeCell ref="F36:H36"/>
    <mergeCell ref="F34:H34"/>
    <mergeCell ref="B37:E37"/>
    <mergeCell ref="F37:H37"/>
    <mergeCell ref="P48:P50"/>
    <mergeCell ref="Q48:Q50"/>
    <mergeCell ref="I49:I50"/>
    <mergeCell ref="J49:L49"/>
    <mergeCell ref="M49:M50"/>
    <mergeCell ref="N49:N50"/>
    <mergeCell ref="B43:E43"/>
    <mergeCell ref="F43:H43"/>
    <mergeCell ref="F44:H44"/>
    <mergeCell ref="B47:H47"/>
    <mergeCell ref="B48:B50"/>
    <mergeCell ref="C48:C50"/>
    <mergeCell ref="D48:D50"/>
    <mergeCell ref="E48:E50"/>
    <mergeCell ref="F48:F50"/>
    <mergeCell ref="O49:O50"/>
    <mergeCell ref="G48:G50"/>
    <mergeCell ref="H48:H50"/>
    <mergeCell ref="I48:M48"/>
    <mergeCell ref="N48:O48"/>
    <mergeCell ref="F39:H39"/>
    <mergeCell ref="F42:H42"/>
    <mergeCell ref="B52:B57"/>
    <mergeCell ref="C52:C57"/>
    <mergeCell ref="D52:D57"/>
    <mergeCell ref="E52:E57"/>
    <mergeCell ref="F52:F57"/>
    <mergeCell ref="G52:G57"/>
    <mergeCell ref="H52:H57"/>
    <mergeCell ref="N52:N54"/>
    <mergeCell ref="K58:K59"/>
    <mergeCell ref="L58:L59"/>
    <mergeCell ref="M58:M59"/>
    <mergeCell ref="P52:P57"/>
    <mergeCell ref="Q52:Q57"/>
    <mergeCell ref="N55:N57"/>
    <mergeCell ref="Q62:Q64"/>
    <mergeCell ref="N87:N89"/>
    <mergeCell ref="B58:B59"/>
    <mergeCell ref="C58:C59"/>
    <mergeCell ref="D58:D59"/>
    <mergeCell ref="E58:E59"/>
    <mergeCell ref="F58:F59"/>
    <mergeCell ref="G58:G59"/>
    <mergeCell ref="H58:H59"/>
    <mergeCell ref="I58:I59"/>
    <mergeCell ref="J58:J59"/>
    <mergeCell ref="N80:N81"/>
    <mergeCell ref="N82:N83"/>
    <mergeCell ref="N84:N86"/>
    <mergeCell ref="G60:G61"/>
    <mergeCell ref="H60:H61"/>
    <mergeCell ref="Q58:Q59"/>
    <mergeCell ref="B60:B61"/>
    <mergeCell ref="C60:C61"/>
    <mergeCell ref="D60:D61"/>
    <mergeCell ref="E60:E61"/>
    <mergeCell ref="F60:F61"/>
    <mergeCell ref="Q60:Q61"/>
    <mergeCell ref="I60:I61"/>
    <mergeCell ref="J60:J61"/>
    <mergeCell ref="K60:K61"/>
    <mergeCell ref="P62:P64"/>
    <mergeCell ref="K66:K67"/>
    <mergeCell ref="L66:L67"/>
    <mergeCell ref="M66:M67"/>
    <mergeCell ref="P66:P67"/>
    <mergeCell ref="Q66:Q67"/>
    <mergeCell ref="H66:H67"/>
    <mergeCell ref="I66:I67"/>
    <mergeCell ref="J66:J67"/>
    <mergeCell ref="P60:P61"/>
    <mergeCell ref="N62:N63"/>
    <mergeCell ref="N64:N65"/>
    <mergeCell ref="H62:H65"/>
    <mergeCell ref="B66:B67"/>
    <mergeCell ref="C66:C67"/>
    <mergeCell ref="D66:D67"/>
    <mergeCell ref="E66:E67"/>
    <mergeCell ref="F66:F67"/>
    <mergeCell ref="G66:G67"/>
    <mergeCell ref="G62:G65"/>
    <mergeCell ref="F62:F65"/>
    <mergeCell ref="C62:C65"/>
    <mergeCell ref="E62:E65"/>
    <mergeCell ref="D62:D65"/>
    <mergeCell ref="B62:B65"/>
    <mergeCell ref="B68:B69"/>
    <mergeCell ref="C68:C69"/>
    <mergeCell ref="D68:D69"/>
    <mergeCell ref="E68:E69"/>
    <mergeCell ref="F68:F69"/>
    <mergeCell ref="M68:M69"/>
    <mergeCell ref="P68:P69"/>
    <mergeCell ref="Q68:Q69"/>
    <mergeCell ref="B70:B71"/>
    <mergeCell ref="C70:C71"/>
    <mergeCell ref="D70:D71"/>
    <mergeCell ref="E70:E71"/>
    <mergeCell ref="F70:F71"/>
    <mergeCell ref="G70:G71"/>
    <mergeCell ref="H70:H71"/>
    <mergeCell ref="G68:G69"/>
    <mergeCell ref="H68:H69"/>
    <mergeCell ref="I68:I69"/>
    <mergeCell ref="J68:J69"/>
    <mergeCell ref="K68:K69"/>
    <mergeCell ref="L68:L69"/>
    <mergeCell ref="Q70:Q71"/>
    <mergeCell ref="I70:I71"/>
    <mergeCell ref="J70:J71"/>
    <mergeCell ref="Q72:Q73"/>
    <mergeCell ref="B72:B73"/>
    <mergeCell ref="C72:C73"/>
    <mergeCell ref="D72:D73"/>
    <mergeCell ref="E72:E73"/>
    <mergeCell ref="F72:F73"/>
    <mergeCell ref="G72:G73"/>
    <mergeCell ref="H72:H73"/>
    <mergeCell ref="I72:I73"/>
    <mergeCell ref="J72:J73"/>
    <mergeCell ref="E74:E75"/>
    <mergeCell ref="F74:F75"/>
    <mergeCell ref="K70:K71"/>
    <mergeCell ref="L70:L71"/>
    <mergeCell ref="M70:M71"/>
    <mergeCell ref="P70:P71"/>
    <mergeCell ref="K72:K73"/>
    <mergeCell ref="L72:L73"/>
    <mergeCell ref="M72:M73"/>
    <mergeCell ref="P72:P73"/>
    <mergeCell ref="M74:M75"/>
    <mergeCell ref="P74:P75"/>
    <mergeCell ref="Q74:Q75"/>
    <mergeCell ref="B109:B110"/>
    <mergeCell ref="C109:C110"/>
    <mergeCell ref="D109:D110"/>
    <mergeCell ref="E109:E110"/>
    <mergeCell ref="F109:F110"/>
    <mergeCell ref="G109:G110"/>
    <mergeCell ref="H109:H110"/>
    <mergeCell ref="G74:G75"/>
    <mergeCell ref="H74:H75"/>
    <mergeCell ref="I74:I75"/>
    <mergeCell ref="J74:J75"/>
    <mergeCell ref="K74:K75"/>
    <mergeCell ref="L74:L75"/>
    <mergeCell ref="Q109:Q110"/>
    <mergeCell ref="I109:I110"/>
    <mergeCell ref="J109:J110"/>
    <mergeCell ref="K78:K79"/>
    <mergeCell ref="L78:L79"/>
    <mergeCell ref="B74:B75"/>
    <mergeCell ref="Q76:Q77"/>
    <mergeCell ref="B78:B79"/>
    <mergeCell ref="C74:C75"/>
    <mergeCell ref="D74:D75"/>
    <mergeCell ref="C78:C79"/>
    <mergeCell ref="D78:D79"/>
    <mergeCell ref="E78:E79"/>
    <mergeCell ref="F78:F79"/>
    <mergeCell ref="G78:G79"/>
    <mergeCell ref="H78:H79"/>
    <mergeCell ref="I78:I79"/>
    <mergeCell ref="B76:B77"/>
    <mergeCell ref="D76:D77"/>
    <mergeCell ref="E76:E77"/>
    <mergeCell ref="G76:G77"/>
    <mergeCell ref="I76:I77"/>
    <mergeCell ref="J76:J77"/>
    <mergeCell ref="K76:K77"/>
    <mergeCell ref="L76:L77"/>
    <mergeCell ref="M76:M77"/>
    <mergeCell ref="J78:J79"/>
    <mergeCell ref="P78:P79"/>
    <mergeCell ref="Q97:Q100"/>
    <mergeCell ref="P101:P105"/>
    <mergeCell ref="Q101:Q105"/>
    <mergeCell ref="Q78:Q79"/>
    <mergeCell ref="P80:P89"/>
    <mergeCell ref="Q80:Q89"/>
    <mergeCell ref="Q92:Q95"/>
    <mergeCell ref="J92:J96"/>
    <mergeCell ref="M97:M100"/>
    <mergeCell ref="N90:N91"/>
    <mergeCell ref="K92:K96"/>
    <mergeCell ref="L92:L96"/>
    <mergeCell ref="M92:M96"/>
    <mergeCell ref="K80:K91"/>
    <mergeCell ref="L80:L91"/>
    <mergeCell ref="M80:M91"/>
    <mergeCell ref="P76:P77"/>
    <mergeCell ref="M78:M79"/>
    <mergeCell ref="C97:C100"/>
    <mergeCell ref="F97:F100"/>
    <mergeCell ref="P98:P100"/>
    <mergeCell ref="Q113:Q114"/>
    <mergeCell ref="P109:P110"/>
    <mergeCell ref="B117:D117"/>
    <mergeCell ref="B118:D118"/>
    <mergeCell ref="B119:D119"/>
    <mergeCell ref="B120:D120"/>
    <mergeCell ref="N103:N104"/>
    <mergeCell ref="D108:G108"/>
    <mergeCell ref="I101:I105"/>
    <mergeCell ref="J101:J105"/>
    <mergeCell ref="K101:K105"/>
    <mergeCell ref="L101:L105"/>
    <mergeCell ref="M101:M105"/>
    <mergeCell ref="D101:D105"/>
    <mergeCell ref="E101:E105"/>
    <mergeCell ref="F106:F107"/>
    <mergeCell ref="F101:F105"/>
    <mergeCell ref="G106:G107"/>
    <mergeCell ref="E106:E107"/>
    <mergeCell ref="D106:D107"/>
    <mergeCell ref="H106:H107"/>
    <mergeCell ref="B122:D122"/>
    <mergeCell ref="P111:P112"/>
    <mergeCell ref="B116:H116"/>
    <mergeCell ref="P113:P114"/>
    <mergeCell ref="B113:B114"/>
    <mergeCell ref="D113:D114"/>
    <mergeCell ref="G113:G114"/>
    <mergeCell ref="C113:C114"/>
    <mergeCell ref="E113:E114"/>
    <mergeCell ref="F113:F114"/>
    <mergeCell ref="M111:M112"/>
    <mergeCell ref="J111:J112"/>
    <mergeCell ref="K111:K112"/>
    <mergeCell ref="M113:M114"/>
    <mergeCell ref="H111:H112"/>
    <mergeCell ref="I111:I112"/>
    <mergeCell ref="B111:B112"/>
    <mergeCell ref="C111:C112"/>
    <mergeCell ref="D111:D112"/>
    <mergeCell ref="J113:J114"/>
    <mergeCell ref="C143:M143"/>
    <mergeCell ref="C137:E137"/>
    <mergeCell ref="F137:M137"/>
    <mergeCell ref="C138:E138"/>
    <mergeCell ref="F138:M138"/>
    <mergeCell ref="B140:G140"/>
    <mergeCell ref="C141:M141"/>
    <mergeCell ref="C133:E133"/>
    <mergeCell ref="F133:I133"/>
    <mergeCell ref="J133:M133"/>
    <mergeCell ref="B135:D135"/>
    <mergeCell ref="C136:E136"/>
    <mergeCell ref="F136:M136"/>
    <mergeCell ref="C142:M142"/>
    <mergeCell ref="F132:I132"/>
    <mergeCell ref="B97:B100"/>
    <mergeCell ref="B101:B105"/>
    <mergeCell ref="D97:D100"/>
    <mergeCell ref="G101:G105"/>
    <mergeCell ref="G97:G100"/>
    <mergeCell ref="K113:K114"/>
    <mergeCell ref="L111:L112"/>
    <mergeCell ref="C126:E126"/>
    <mergeCell ref="F126:I126"/>
    <mergeCell ref="J126:M126"/>
    <mergeCell ref="H97:H100"/>
    <mergeCell ref="I97:I100"/>
    <mergeCell ref="J97:J100"/>
    <mergeCell ref="K97:K100"/>
    <mergeCell ref="L97:L100"/>
    <mergeCell ref="C101:C105"/>
    <mergeCell ref="M109:M110"/>
    <mergeCell ref="B106:B107"/>
    <mergeCell ref="C106:C107"/>
    <mergeCell ref="K109:K110"/>
    <mergeCell ref="B123:Q123"/>
    <mergeCell ref="Q111:Q112"/>
    <mergeCell ref="B121:D121"/>
    <mergeCell ref="J80:J91"/>
    <mergeCell ref="H101:H105"/>
    <mergeCell ref="B130:F130"/>
    <mergeCell ref="C131:E131"/>
    <mergeCell ref="F131:I131"/>
    <mergeCell ref="J131:M131"/>
    <mergeCell ref="J132:M132"/>
    <mergeCell ref="C127:E127"/>
    <mergeCell ref="F127:I127"/>
    <mergeCell ref="J127:M127"/>
    <mergeCell ref="C128:E128"/>
    <mergeCell ref="F128:I128"/>
    <mergeCell ref="J128:M128"/>
    <mergeCell ref="B115:H115"/>
    <mergeCell ref="L109:L110"/>
    <mergeCell ref="L113:L114"/>
    <mergeCell ref="B125:E125"/>
    <mergeCell ref="E111:E112"/>
    <mergeCell ref="F111:F112"/>
    <mergeCell ref="G111:G112"/>
    <mergeCell ref="H113:H114"/>
    <mergeCell ref="I113:I114"/>
    <mergeCell ref="C132:E132"/>
    <mergeCell ref="E97:E100"/>
    <mergeCell ref="B92:B96"/>
    <mergeCell ref="C92:C96"/>
    <mergeCell ref="D92:D96"/>
    <mergeCell ref="E92:E96"/>
    <mergeCell ref="F92:F96"/>
    <mergeCell ref="G92:G96"/>
    <mergeCell ref="H92:H96"/>
    <mergeCell ref="I92:I96"/>
    <mergeCell ref="B80:B91"/>
    <mergeCell ref="C80:C91"/>
    <mergeCell ref="D80:D91"/>
    <mergeCell ref="E80:E91"/>
    <mergeCell ref="F80:F91"/>
    <mergeCell ref="G80:G91"/>
    <mergeCell ref="H80:H91"/>
    <mergeCell ref="I80:I91"/>
  </mergeCells>
  <conditionalFormatting sqref="L52">
    <cfRule type="expression" dxfId="73" priority="20">
      <formula>$L$52&gt;$I$52*0.85</formula>
    </cfRule>
  </conditionalFormatting>
  <conditionalFormatting sqref="L58:L59">
    <cfRule type="expression" dxfId="72" priority="17">
      <formula>$L$58&gt;$I$58*0.85</formula>
    </cfRule>
  </conditionalFormatting>
  <conditionalFormatting sqref="L60">
    <cfRule type="expression" dxfId="71" priority="16">
      <formula>$L$60&gt;$I$60*0.85</formula>
    </cfRule>
  </conditionalFormatting>
  <conditionalFormatting sqref="L62">
    <cfRule type="expression" dxfId="70" priority="15">
      <formula>$L$62&gt;$I$62*0.85</formula>
    </cfRule>
  </conditionalFormatting>
  <conditionalFormatting sqref="L66:L67">
    <cfRule type="expression" dxfId="69" priority="14">
      <formula>$L$66&gt;$I$66*0.85</formula>
    </cfRule>
  </conditionalFormatting>
  <conditionalFormatting sqref="L68:L69">
    <cfRule type="expression" dxfId="68" priority="13">
      <formula>$L$68&gt;$I$68*0.85</formula>
    </cfRule>
  </conditionalFormatting>
  <conditionalFormatting sqref="L70:L71">
    <cfRule type="expression" dxfId="67" priority="12">
      <formula>$L$70&gt;$I$70*0.85</formula>
    </cfRule>
  </conditionalFormatting>
  <conditionalFormatting sqref="L72:L73">
    <cfRule type="expression" dxfId="66" priority="11">
      <formula>$L$72&gt;$I$72*0.85</formula>
    </cfRule>
  </conditionalFormatting>
  <conditionalFormatting sqref="L74:L75">
    <cfRule type="expression" dxfId="65" priority="10">
      <formula>$L$74&gt;$I$74*0.85</formula>
    </cfRule>
  </conditionalFormatting>
  <conditionalFormatting sqref="L76:L77">
    <cfRule type="expression" dxfId="64" priority="9">
      <formula>$L$76&gt;$I$76*0.85</formula>
    </cfRule>
  </conditionalFormatting>
  <conditionalFormatting sqref="L78:L79">
    <cfRule type="expression" dxfId="63" priority="8">
      <formula>$L$78&gt;$I$78*0.85</formula>
    </cfRule>
  </conditionalFormatting>
  <conditionalFormatting sqref="L80">
    <cfRule type="expression" dxfId="62" priority="19">
      <formula>$L$80&gt;$I$80*0.85</formula>
    </cfRule>
  </conditionalFormatting>
  <conditionalFormatting sqref="L92">
    <cfRule type="expression" dxfId="61" priority="7">
      <formula>$L$92&gt;$I$92*0.85</formula>
    </cfRule>
  </conditionalFormatting>
  <conditionalFormatting sqref="L97:L100">
    <cfRule type="expression" dxfId="60" priority="6">
      <formula>$L$97&gt;$I$97*0.85</formula>
    </cfRule>
  </conditionalFormatting>
  <conditionalFormatting sqref="L101:L105">
    <cfRule type="expression" dxfId="59" priority="5">
      <formula>$L$101&gt;$I$101*0.85</formula>
    </cfRule>
  </conditionalFormatting>
  <conditionalFormatting sqref="L106:L107">
    <cfRule type="expression" dxfId="58" priority="50">
      <formula>$L$106&gt;$I$106*0.85</formula>
    </cfRule>
  </conditionalFormatting>
  <conditionalFormatting sqref="L109:L110">
    <cfRule type="expression" dxfId="57" priority="3">
      <formula>$L$109&gt;$I$109*0.85</formula>
    </cfRule>
  </conditionalFormatting>
  <conditionalFormatting sqref="L111:L112">
    <cfRule type="expression" dxfId="56" priority="2">
      <formula>$L$111&gt;$I$111*0.85</formula>
    </cfRule>
  </conditionalFormatting>
  <conditionalFormatting sqref="L113:L114">
    <cfRule type="expression" dxfId="55" priority="1">
      <formula>$L$113&gt;$I$113*0.85</formula>
    </cfRule>
  </conditionalFormatting>
  <conditionalFormatting sqref="L115">
    <cfRule type="expression" dxfId="54" priority="18">
      <formula>$L$115&gt;$I$115*0.85</formula>
    </cfRule>
  </conditionalFormatting>
  <pageMargins left="0.7" right="0.7" top="0.75" bottom="0.75" header="0.3" footer="0.3"/>
  <pageSetup paperSize="9"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109"/>
  <sheetViews>
    <sheetView zoomScale="70" zoomScaleNormal="70" workbookViewId="0">
      <pane ySplit="4" topLeftCell="A7" activePane="bottomLeft" state="frozen"/>
      <selection activeCell="P125" sqref="P125:P129"/>
      <selection pane="bottomLeft" activeCell="B89" sqref="B89:Q8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customWidth="1"/>
    <col min="14" max="14" width="44.6640625" customWidth="1"/>
    <col min="15" max="15" width="14.8867187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607" t="s">
        <v>562</v>
      </c>
      <c r="C2" s="607"/>
      <c r="D2" s="607"/>
      <c r="E2" s="607"/>
      <c r="F2" s="607"/>
      <c r="G2" s="607"/>
      <c r="H2" s="607"/>
      <c r="I2" s="607"/>
      <c r="J2" s="607"/>
      <c r="K2" s="607"/>
      <c r="L2" s="607"/>
      <c r="M2" s="607"/>
      <c r="N2" s="607"/>
      <c r="O2" s="607"/>
      <c r="P2" s="607"/>
      <c r="Q2" s="607"/>
    </row>
    <row r="3" spans="2:17" ht="15.6" x14ac:dyDescent="0.3">
      <c r="B3" s="6"/>
      <c r="C3" s="6"/>
      <c r="D3" s="6"/>
      <c r="E3" s="6"/>
      <c r="F3" s="6"/>
      <c r="G3" s="6"/>
      <c r="H3" s="6"/>
      <c r="I3" s="6"/>
      <c r="J3" s="6"/>
      <c r="K3" s="6"/>
      <c r="L3" s="6"/>
      <c r="M3" s="6"/>
      <c r="N3" s="6"/>
      <c r="O3" s="6"/>
      <c r="P3" s="6"/>
      <c r="Q3" s="6"/>
    </row>
    <row r="4" spans="2:17" ht="15.6" x14ac:dyDescent="0.3">
      <c r="B4" s="607" t="s">
        <v>563</v>
      </c>
      <c r="C4" s="607"/>
      <c r="D4" s="607"/>
      <c r="E4" s="607"/>
      <c r="F4" s="607"/>
      <c r="G4" s="607"/>
      <c r="H4" s="607"/>
      <c r="I4" s="607"/>
      <c r="J4" s="607"/>
      <c r="K4" s="607"/>
      <c r="L4" s="607"/>
      <c r="M4" s="607"/>
      <c r="N4" s="607"/>
      <c r="O4" s="607"/>
      <c r="P4" s="607"/>
      <c r="Q4" s="607"/>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62" t="s">
        <v>565</v>
      </c>
      <c r="D10" s="472"/>
      <c r="E10" s="462" t="s">
        <v>566</v>
      </c>
      <c r="F10" s="463"/>
      <c r="G10" s="464"/>
      <c r="H10" s="443">
        <v>0</v>
      </c>
      <c r="I10" s="444"/>
      <c r="J10" s="444"/>
      <c r="K10" s="443">
        <v>0</v>
      </c>
      <c r="L10" s="444"/>
      <c r="M10" s="444"/>
      <c r="N10" s="191">
        <f>O54</f>
        <v>2855</v>
      </c>
    </row>
    <row r="11" spans="2:17" ht="15.6" x14ac:dyDescent="0.3">
      <c r="B11" s="461"/>
      <c r="C11" s="475"/>
      <c r="D11" s="476"/>
      <c r="E11" s="468"/>
      <c r="F11" s="469"/>
      <c r="G11" s="470"/>
      <c r="H11" s="452" t="s">
        <v>20</v>
      </c>
      <c r="I11" s="453"/>
      <c r="J11" s="454"/>
      <c r="K11" s="452" t="s">
        <v>564</v>
      </c>
      <c r="L11" s="453"/>
      <c r="M11" s="454"/>
      <c r="N11" s="11" t="s">
        <v>23</v>
      </c>
    </row>
    <row r="12" spans="2:17" ht="15.6" x14ac:dyDescent="0.3">
      <c r="B12" s="459" t="s">
        <v>48</v>
      </c>
      <c r="C12" s="462" t="s">
        <v>567</v>
      </c>
      <c r="D12" s="472"/>
      <c r="E12" s="462" t="s">
        <v>568</v>
      </c>
      <c r="F12" s="463"/>
      <c r="G12" s="464"/>
      <c r="H12" s="445">
        <v>0</v>
      </c>
      <c r="I12" s="411"/>
      <c r="J12" s="411"/>
      <c r="K12" s="445">
        <v>0</v>
      </c>
      <c r="L12" s="411"/>
      <c r="M12" s="411"/>
      <c r="N12" s="12">
        <f>O69</f>
        <v>41706</v>
      </c>
    </row>
    <row r="13" spans="2:17" ht="15.6" x14ac:dyDescent="0.3">
      <c r="B13" s="460"/>
      <c r="C13" s="465"/>
      <c r="D13" s="474"/>
      <c r="E13" s="465"/>
      <c r="F13" s="466"/>
      <c r="G13" s="467"/>
      <c r="H13" s="324"/>
      <c r="I13" s="126"/>
      <c r="J13" s="127"/>
      <c r="K13" s="324"/>
      <c r="L13" s="126"/>
      <c r="M13" s="127"/>
      <c r="N13" s="232"/>
    </row>
    <row r="14" spans="2:17" ht="15.6" x14ac:dyDescent="0.3">
      <c r="B14" s="461"/>
      <c r="C14" s="475"/>
      <c r="D14" s="476"/>
      <c r="E14" s="468"/>
      <c r="F14" s="469"/>
      <c r="G14" s="470"/>
      <c r="H14" s="452" t="s">
        <v>20</v>
      </c>
      <c r="I14" s="453"/>
      <c r="J14" s="454"/>
      <c r="K14" s="452" t="s">
        <v>564</v>
      </c>
      <c r="L14" s="453"/>
      <c r="M14" s="454"/>
      <c r="N14" s="11" t="s">
        <v>23</v>
      </c>
    </row>
    <row r="15" spans="2:17" ht="15.6" x14ac:dyDescent="0.3">
      <c r="B15" s="459" t="s">
        <v>49</v>
      </c>
      <c r="C15" s="462" t="s">
        <v>569</v>
      </c>
      <c r="D15" s="472"/>
      <c r="E15" s="462" t="s">
        <v>433</v>
      </c>
      <c r="F15" s="463"/>
      <c r="G15" s="464"/>
      <c r="H15" s="445">
        <v>0</v>
      </c>
      <c r="I15" s="411"/>
      <c r="J15" s="411"/>
      <c r="K15" s="445">
        <v>0</v>
      </c>
      <c r="L15" s="411"/>
      <c r="M15" s="411"/>
      <c r="N15" s="49">
        <f>O82</f>
        <v>0.15</v>
      </c>
    </row>
    <row r="16" spans="2:17" ht="31.5" customHeight="1" x14ac:dyDescent="0.3">
      <c r="B16" s="461"/>
      <c r="C16" s="475"/>
      <c r="D16" s="476"/>
      <c r="E16" s="468"/>
      <c r="F16" s="469"/>
      <c r="G16" s="470"/>
      <c r="H16" s="452" t="s">
        <v>20</v>
      </c>
      <c r="I16" s="453"/>
      <c r="J16" s="454"/>
      <c r="K16" s="452" t="s">
        <v>564</v>
      </c>
      <c r="L16" s="453"/>
      <c r="M16" s="454"/>
      <c r="N16" s="11" t="s">
        <v>23</v>
      </c>
    </row>
    <row r="19" spans="2:8" ht="15.6" x14ac:dyDescent="0.3">
      <c r="B19" s="361" t="s">
        <v>71</v>
      </c>
      <c r="C19" s="361"/>
      <c r="D19" s="361"/>
      <c r="E19" s="361"/>
      <c r="F19" s="361"/>
      <c r="G19" s="361"/>
    </row>
    <row r="20" spans="2:8" ht="15.6" x14ac:dyDescent="0.3">
      <c r="B20" s="458" t="s">
        <v>72</v>
      </c>
      <c r="C20" s="458"/>
      <c r="D20" s="458"/>
      <c r="E20" s="458"/>
      <c r="F20" s="458" t="s">
        <v>73</v>
      </c>
      <c r="G20" s="458"/>
      <c r="H20" s="458"/>
    </row>
    <row r="21" spans="2:8" ht="15.6" x14ac:dyDescent="0.3">
      <c r="B21" s="480">
        <v>1</v>
      </c>
      <c r="C21" s="480"/>
      <c r="D21" s="480"/>
      <c r="E21" s="480"/>
      <c r="F21" s="480">
        <v>2</v>
      </c>
      <c r="G21" s="480"/>
      <c r="H21" s="480"/>
    </row>
    <row r="22" spans="2:8" ht="15.6" x14ac:dyDescent="0.3">
      <c r="B22" s="577" t="s">
        <v>74</v>
      </c>
      <c r="C22" s="577"/>
      <c r="D22" s="577"/>
      <c r="E22" s="577"/>
      <c r="F22" s="550">
        <f>F24+F26+F30+F36</f>
        <v>5098705.87</v>
      </c>
      <c r="G22" s="550"/>
      <c r="H22" s="550"/>
    </row>
    <row r="23" spans="2:8" ht="15.6" x14ac:dyDescent="0.3">
      <c r="B23" s="567"/>
      <c r="C23" s="568"/>
      <c r="D23" s="568"/>
      <c r="E23" s="569"/>
      <c r="F23" s="611"/>
      <c r="G23" s="612"/>
      <c r="H23" s="613"/>
    </row>
    <row r="24" spans="2:8" ht="15.6" x14ac:dyDescent="0.3">
      <c r="B24" s="424" t="s">
        <v>75</v>
      </c>
      <c r="C24" s="424"/>
      <c r="D24" s="424"/>
      <c r="E24" s="424"/>
      <c r="F24" s="427"/>
      <c r="G24" s="427"/>
      <c r="H24" s="427"/>
    </row>
    <row r="25" spans="2:8" ht="15.6" x14ac:dyDescent="0.3">
      <c r="B25" s="423"/>
      <c r="C25" s="423"/>
      <c r="D25" s="423"/>
      <c r="E25" s="423"/>
      <c r="F25" s="650"/>
      <c r="G25" s="651"/>
      <c r="H25" s="652"/>
    </row>
    <row r="26" spans="2:8" ht="31.2" customHeight="1" x14ac:dyDescent="0.3">
      <c r="B26" s="424" t="s">
        <v>311</v>
      </c>
      <c r="C26" s="424"/>
      <c r="D26" s="424"/>
      <c r="E26" s="424"/>
      <c r="F26" s="428">
        <f>F29</f>
        <v>0</v>
      </c>
      <c r="G26" s="428"/>
      <c r="H26" s="428"/>
    </row>
    <row r="27" spans="2:8" ht="15.6" x14ac:dyDescent="0.3">
      <c r="B27" s="423" t="s">
        <v>252</v>
      </c>
      <c r="C27" s="423"/>
      <c r="D27" s="423"/>
      <c r="E27" s="423"/>
      <c r="F27" s="427"/>
      <c r="G27" s="427"/>
      <c r="H27" s="427"/>
    </row>
    <row r="28" spans="2:8" ht="31.5" customHeight="1" x14ac:dyDescent="0.3">
      <c r="B28" s="423" t="s">
        <v>253</v>
      </c>
      <c r="C28" s="423"/>
      <c r="D28" s="423"/>
      <c r="E28" s="423"/>
      <c r="F28" s="427"/>
      <c r="G28" s="427"/>
      <c r="H28" s="427"/>
    </row>
    <row r="29" spans="2:8" ht="15.6" x14ac:dyDescent="0.3">
      <c r="B29" s="423" t="s">
        <v>76</v>
      </c>
      <c r="C29" s="423"/>
      <c r="D29" s="423"/>
      <c r="E29" s="423"/>
      <c r="F29" s="427"/>
      <c r="G29" s="427"/>
      <c r="H29" s="427"/>
    </row>
    <row r="30" spans="2:8" ht="15.6" x14ac:dyDescent="0.3">
      <c r="B30" s="577" t="s">
        <v>312</v>
      </c>
      <c r="C30" s="577"/>
      <c r="D30" s="577"/>
      <c r="E30" s="577"/>
      <c r="F30" s="550">
        <f>F34</f>
        <v>5098705.87</v>
      </c>
      <c r="G30" s="550"/>
      <c r="H30" s="550"/>
    </row>
    <row r="31" spans="2:8" ht="15.6" x14ac:dyDescent="0.3">
      <c r="B31" s="567"/>
      <c r="C31" s="568"/>
      <c r="D31" s="568"/>
      <c r="E31" s="569"/>
      <c r="F31" s="611"/>
      <c r="G31" s="612"/>
      <c r="H31" s="613"/>
    </row>
    <row r="32" spans="2:8" ht="15.6" x14ac:dyDescent="0.3">
      <c r="B32" s="423" t="s">
        <v>254</v>
      </c>
      <c r="C32" s="423"/>
      <c r="D32" s="423"/>
      <c r="E32" s="423"/>
      <c r="F32" s="427"/>
      <c r="G32" s="427"/>
      <c r="H32" s="427"/>
    </row>
    <row r="33" spans="2:17" ht="31.5" customHeight="1" x14ac:dyDescent="0.3">
      <c r="B33" s="423" t="s">
        <v>255</v>
      </c>
      <c r="C33" s="423"/>
      <c r="D33" s="423"/>
      <c r="E33" s="423"/>
      <c r="F33" s="427"/>
      <c r="G33" s="427"/>
      <c r="H33" s="427"/>
    </row>
    <row r="34" spans="2:17" ht="15.6" x14ac:dyDescent="0.3">
      <c r="B34" s="614" t="s">
        <v>77</v>
      </c>
      <c r="C34" s="614"/>
      <c r="D34" s="614"/>
      <c r="E34" s="614"/>
      <c r="F34" s="355">
        <f>L86</f>
        <v>5098705.87</v>
      </c>
      <c r="G34" s="355"/>
      <c r="H34" s="355"/>
    </row>
    <row r="35" spans="2:17" ht="15.6" x14ac:dyDescent="0.3">
      <c r="B35" s="570"/>
      <c r="C35" s="571"/>
      <c r="D35" s="571"/>
      <c r="E35" s="572"/>
      <c r="F35" s="615"/>
      <c r="G35" s="616"/>
      <c r="H35" s="617"/>
    </row>
    <row r="36" spans="2:17" ht="15.6" x14ac:dyDescent="0.3">
      <c r="B36" s="424" t="s">
        <v>256</v>
      </c>
      <c r="C36" s="424"/>
      <c r="D36" s="424"/>
      <c r="E36" s="424"/>
      <c r="F36" s="427"/>
      <c r="G36" s="427"/>
      <c r="H36" s="427"/>
    </row>
    <row r="37" spans="2:17" ht="15.6" x14ac:dyDescent="0.3">
      <c r="B37" s="423"/>
      <c r="C37" s="423"/>
      <c r="D37" s="423"/>
      <c r="E37" s="423"/>
      <c r="F37" s="427"/>
      <c r="G37" s="427"/>
      <c r="H37" s="427"/>
    </row>
    <row r="38" spans="2:17" ht="15.6" x14ac:dyDescent="0.3">
      <c r="B38" s="577" t="s">
        <v>78</v>
      </c>
      <c r="C38" s="577"/>
      <c r="D38" s="577"/>
      <c r="E38" s="577"/>
      <c r="F38" s="550">
        <f>F40+F42+F43</f>
        <v>899771.65</v>
      </c>
      <c r="G38" s="550"/>
      <c r="H38" s="550"/>
    </row>
    <row r="39" spans="2:17" ht="15.6" x14ac:dyDescent="0.3">
      <c r="B39" s="567"/>
      <c r="C39" s="568"/>
      <c r="D39" s="568"/>
      <c r="E39" s="569"/>
      <c r="F39" s="611"/>
      <c r="G39" s="612"/>
      <c r="H39" s="613"/>
    </row>
    <row r="40" spans="2:17" ht="15.6" x14ac:dyDescent="0.3">
      <c r="B40" s="614" t="s">
        <v>79</v>
      </c>
      <c r="C40" s="614"/>
      <c r="D40" s="614"/>
      <c r="E40" s="614"/>
      <c r="F40" s="355">
        <f>M86</f>
        <v>899771.65</v>
      </c>
      <c r="G40" s="355"/>
      <c r="H40" s="355"/>
    </row>
    <row r="41" spans="2:17" ht="15.6" x14ac:dyDescent="0.3">
      <c r="B41" s="570"/>
      <c r="C41" s="571"/>
      <c r="D41" s="571"/>
      <c r="E41" s="572"/>
      <c r="F41" s="615"/>
      <c r="G41" s="616"/>
      <c r="H41" s="617"/>
    </row>
    <row r="42" spans="2:17" ht="15.6" x14ac:dyDescent="0.3">
      <c r="B42" s="423" t="s">
        <v>80</v>
      </c>
      <c r="C42" s="423"/>
      <c r="D42" s="423"/>
      <c r="E42" s="423"/>
      <c r="F42" s="427">
        <v>0</v>
      </c>
      <c r="G42" s="427"/>
      <c r="H42" s="427"/>
    </row>
    <row r="43" spans="2:17" ht="15.6" x14ac:dyDescent="0.3">
      <c r="B43" s="423" t="s">
        <v>81</v>
      </c>
      <c r="C43" s="423"/>
      <c r="D43" s="423"/>
      <c r="E43" s="423"/>
      <c r="F43" s="427">
        <v>0</v>
      </c>
      <c r="G43" s="427"/>
      <c r="H43" s="427"/>
    </row>
    <row r="44" spans="2:17" ht="15.6" x14ac:dyDescent="0.3">
      <c r="B44" s="577" t="s">
        <v>82</v>
      </c>
      <c r="C44" s="577"/>
      <c r="D44" s="577"/>
      <c r="E44" s="577"/>
      <c r="F44" s="550">
        <f>F22+F38</f>
        <v>5998477.5200000005</v>
      </c>
      <c r="G44" s="550"/>
      <c r="H44" s="550"/>
    </row>
    <row r="45" spans="2:17" ht="15.6" x14ac:dyDescent="0.3">
      <c r="B45" s="567"/>
      <c r="C45" s="568"/>
      <c r="D45" s="568"/>
      <c r="E45" s="569"/>
      <c r="F45" s="611"/>
      <c r="G45" s="612"/>
      <c r="H45" s="613"/>
    </row>
    <row r="47" spans="2:17" ht="15.6" x14ac:dyDescent="0.3">
      <c r="B47" s="361" t="s">
        <v>83</v>
      </c>
      <c r="C47" s="361"/>
      <c r="D47" s="361"/>
      <c r="E47" s="361"/>
      <c r="F47" s="361"/>
      <c r="G47" s="361"/>
      <c r="H47" s="361"/>
    </row>
    <row r="48" spans="2:17" ht="16.2" customHeight="1" x14ac:dyDescent="0.3">
      <c r="B48" s="477" t="s">
        <v>84</v>
      </c>
      <c r="C48" s="359" t="s">
        <v>85</v>
      </c>
      <c r="D48" s="359" t="s">
        <v>86</v>
      </c>
      <c r="E48" s="359" t="s">
        <v>87</v>
      </c>
      <c r="F48" s="359" t="s">
        <v>88</v>
      </c>
      <c r="G48" s="359" t="s">
        <v>89</v>
      </c>
      <c r="H48" s="359" t="s">
        <v>90</v>
      </c>
      <c r="I48" s="359" t="s">
        <v>91</v>
      </c>
      <c r="J48" s="359"/>
      <c r="K48" s="359"/>
      <c r="L48" s="359"/>
      <c r="M48" s="359"/>
      <c r="N48" s="359" t="s">
        <v>6</v>
      </c>
      <c r="O48" s="359"/>
      <c r="P48" s="359" t="s">
        <v>92</v>
      </c>
      <c r="Q48" s="359" t="s">
        <v>93</v>
      </c>
    </row>
    <row r="49" spans="2:17" ht="46.95" customHeight="1" x14ac:dyDescent="0.3">
      <c r="B49" s="478"/>
      <c r="C49" s="359"/>
      <c r="D49" s="359"/>
      <c r="E49" s="359"/>
      <c r="F49" s="359"/>
      <c r="G49" s="359"/>
      <c r="H49" s="359"/>
      <c r="I49" s="359" t="s">
        <v>45</v>
      </c>
      <c r="J49" s="359" t="s">
        <v>94</v>
      </c>
      <c r="K49" s="359"/>
      <c r="L49" s="359"/>
      <c r="M49" s="359" t="s">
        <v>727</v>
      </c>
      <c r="N49" s="359" t="s">
        <v>96</v>
      </c>
      <c r="O49" s="359" t="s">
        <v>97</v>
      </c>
      <c r="P49" s="359"/>
      <c r="Q49" s="359"/>
    </row>
    <row r="50" spans="2:17" ht="96" customHeight="1" x14ac:dyDescent="0.3">
      <c r="B50" s="479"/>
      <c r="C50" s="359"/>
      <c r="D50" s="359"/>
      <c r="E50" s="359"/>
      <c r="F50" s="359"/>
      <c r="G50" s="359"/>
      <c r="H50" s="359"/>
      <c r="I50" s="359"/>
      <c r="J50" s="3" t="s">
        <v>98</v>
      </c>
      <c r="K50" s="3" t="s">
        <v>99</v>
      </c>
      <c r="L50" s="3" t="s">
        <v>100</v>
      </c>
      <c r="M50" s="359"/>
      <c r="N50" s="359"/>
      <c r="O50" s="359"/>
      <c r="P50" s="359"/>
      <c r="Q50" s="359"/>
    </row>
    <row r="51" spans="2:17"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17" ht="15.6" x14ac:dyDescent="0.3">
      <c r="B52" s="481" t="s">
        <v>702</v>
      </c>
      <c r="C52" s="400" t="s">
        <v>101</v>
      </c>
      <c r="D52" s="346"/>
      <c r="E52" s="346"/>
      <c r="F52" s="346" t="s">
        <v>260</v>
      </c>
      <c r="G52" s="346" t="s">
        <v>261</v>
      </c>
      <c r="H52" s="400" t="s">
        <v>102</v>
      </c>
      <c r="I52" s="137">
        <f>SUM(I59:I65)</f>
        <v>5002061.54</v>
      </c>
      <c r="J52" s="137">
        <f>SUM(J59:J65)</f>
        <v>0</v>
      </c>
      <c r="K52" s="137">
        <f>SUM(K59:K65)</f>
        <v>0</v>
      </c>
      <c r="L52" s="137">
        <f>SUM(L59:L65)</f>
        <v>4251752.29</v>
      </c>
      <c r="M52" s="137">
        <f>SUM(M59:M65)</f>
        <v>750309.25</v>
      </c>
      <c r="N52" s="346" t="s">
        <v>570</v>
      </c>
      <c r="O52" s="49">
        <f>O59+O63</f>
        <v>4444975.0299999993</v>
      </c>
      <c r="P52" s="411"/>
      <c r="Q52" s="400"/>
    </row>
    <row r="53" spans="2:17" ht="33" customHeight="1" x14ac:dyDescent="0.3">
      <c r="B53" s="482"/>
      <c r="C53" s="401"/>
      <c r="D53" s="347"/>
      <c r="E53" s="347"/>
      <c r="F53" s="347"/>
      <c r="G53" s="347"/>
      <c r="H53" s="401"/>
      <c r="I53" s="200"/>
      <c r="J53" s="200"/>
      <c r="K53" s="200"/>
      <c r="L53" s="200"/>
      <c r="M53" s="200"/>
      <c r="N53" s="348"/>
      <c r="O53" s="11" t="s">
        <v>23</v>
      </c>
      <c r="P53" s="412"/>
      <c r="Q53" s="401"/>
    </row>
    <row r="54" spans="2:17" ht="15.6" x14ac:dyDescent="0.3">
      <c r="B54" s="482"/>
      <c r="C54" s="401"/>
      <c r="D54" s="347"/>
      <c r="E54" s="347"/>
      <c r="F54" s="347"/>
      <c r="G54" s="347"/>
      <c r="H54" s="401"/>
      <c r="I54" s="138"/>
      <c r="J54" s="138"/>
      <c r="K54" s="138"/>
      <c r="L54" s="138"/>
      <c r="M54" s="138"/>
      <c r="N54" s="346" t="s">
        <v>571</v>
      </c>
      <c r="O54" s="85">
        <f>O60+O64</f>
        <v>2855</v>
      </c>
      <c r="P54" s="412"/>
      <c r="Q54" s="401"/>
    </row>
    <row r="55" spans="2:17" ht="15.6" x14ac:dyDescent="0.3">
      <c r="B55" s="482"/>
      <c r="C55" s="401"/>
      <c r="D55" s="347"/>
      <c r="E55" s="347"/>
      <c r="F55" s="347"/>
      <c r="G55" s="347"/>
      <c r="H55" s="401"/>
      <c r="I55" s="138"/>
      <c r="J55" s="138"/>
      <c r="K55" s="138"/>
      <c r="L55" s="138"/>
      <c r="M55" s="138"/>
      <c r="N55" s="347"/>
      <c r="O55" s="190"/>
      <c r="P55" s="412"/>
      <c r="Q55" s="401"/>
    </row>
    <row r="56" spans="2:17" ht="31.5" customHeight="1" x14ac:dyDescent="0.3">
      <c r="B56" s="482"/>
      <c r="C56" s="401"/>
      <c r="D56" s="347"/>
      <c r="E56" s="347"/>
      <c r="F56" s="347"/>
      <c r="G56" s="347"/>
      <c r="H56" s="401"/>
      <c r="I56" s="138"/>
      <c r="J56" s="138"/>
      <c r="K56" s="138"/>
      <c r="L56" s="138"/>
      <c r="M56" s="138"/>
      <c r="N56" s="348"/>
      <c r="O56" s="11" t="s">
        <v>23</v>
      </c>
      <c r="P56" s="412"/>
      <c r="Q56" s="401"/>
    </row>
    <row r="57" spans="2:17" ht="15.6" x14ac:dyDescent="0.3">
      <c r="B57" s="482"/>
      <c r="C57" s="401"/>
      <c r="D57" s="347"/>
      <c r="E57" s="347"/>
      <c r="F57" s="347"/>
      <c r="G57" s="347"/>
      <c r="H57" s="401"/>
      <c r="I57" s="138"/>
      <c r="J57" s="138"/>
      <c r="K57" s="138"/>
      <c r="L57" s="138"/>
      <c r="M57" s="138"/>
      <c r="N57" s="346" t="s">
        <v>572</v>
      </c>
      <c r="O57" s="12">
        <f>O62+O65</f>
        <v>2</v>
      </c>
      <c r="P57" s="412"/>
      <c r="Q57" s="401"/>
    </row>
    <row r="58" spans="2:17" ht="15.6" x14ac:dyDescent="0.3">
      <c r="B58" s="482"/>
      <c r="C58" s="401"/>
      <c r="D58" s="347"/>
      <c r="E58" s="347"/>
      <c r="F58" s="347"/>
      <c r="G58" s="347"/>
      <c r="H58" s="401"/>
      <c r="I58" s="138"/>
      <c r="J58" s="138"/>
      <c r="K58" s="138"/>
      <c r="L58" s="138"/>
      <c r="M58" s="138"/>
      <c r="N58" s="348"/>
      <c r="O58" s="11" t="s">
        <v>23</v>
      </c>
      <c r="P58" s="412"/>
      <c r="Q58" s="401"/>
    </row>
    <row r="59" spans="2:17" ht="46.8" outlineLevel="1" x14ac:dyDescent="0.3">
      <c r="B59" s="346" t="s">
        <v>573</v>
      </c>
      <c r="C59" s="420"/>
      <c r="D59" s="346" t="s">
        <v>285</v>
      </c>
      <c r="E59" s="400"/>
      <c r="F59" s="418"/>
      <c r="G59" s="346" t="s">
        <v>261</v>
      </c>
      <c r="H59" s="420"/>
      <c r="I59" s="407">
        <f>SUM(J59:M62)</f>
        <v>707938.22</v>
      </c>
      <c r="J59" s="407">
        <v>0</v>
      </c>
      <c r="K59" s="407">
        <v>0</v>
      </c>
      <c r="L59" s="393">
        <v>601747.48</v>
      </c>
      <c r="M59" s="407">
        <v>106190.74</v>
      </c>
      <c r="N59" s="27" t="s">
        <v>570</v>
      </c>
      <c r="O59" s="38">
        <v>600000</v>
      </c>
      <c r="P59" s="400" t="s">
        <v>360</v>
      </c>
      <c r="Q59" s="400" t="s">
        <v>345</v>
      </c>
    </row>
    <row r="60" spans="2:17" ht="18" customHeight="1" outlineLevel="1" x14ac:dyDescent="0.3">
      <c r="B60" s="347"/>
      <c r="C60" s="421"/>
      <c r="D60" s="347"/>
      <c r="E60" s="401"/>
      <c r="F60" s="419"/>
      <c r="G60" s="347"/>
      <c r="H60" s="421"/>
      <c r="I60" s="408"/>
      <c r="J60" s="408"/>
      <c r="K60" s="408"/>
      <c r="L60" s="394"/>
      <c r="M60" s="408"/>
      <c r="N60" s="346" t="s">
        <v>571</v>
      </c>
      <c r="O60" s="191">
        <v>455</v>
      </c>
      <c r="P60" s="401"/>
      <c r="Q60" s="401"/>
    </row>
    <row r="61" spans="2:17" ht="33" customHeight="1" outlineLevel="1" x14ac:dyDescent="0.3">
      <c r="B61" s="347"/>
      <c r="C61" s="421"/>
      <c r="D61" s="347"/>
      <c r="E61" s="401"/>
      <c r="F61" s="419"/>
      <c r="G61" s="347"/>
      <c r="H61" s="421"/>
      <c r="I61" s="408"/>
      <c r="J61" s="408"/>
      <c r="K61" s="408"/>
      <c r="L61" s="394"/>
      <c r="M61" s="408"/>
      <c r="N61" s="348"/>
      <c r="O61" s="152"/>
      <c r="P61" s="401"/>
      <c r="Q61" s="401"/>
    </row>
    <row r="62" spans="2:17" ht="31.2" outlineLevel="1" x14ac:dyDescent="0.3">
      <c r="B62" s="347"/>
      <c r="C62" s="421"/>
      <c r="D62" s="347"/>
      <c r="E62" s="401"/>
      <c r="F62" s="419"/>
      <c r="G62" s="347"/>
      <c r="H62" s="421"/>
      <c r="I62" s="408"/>
      <c r="J62" s="408"/>
      <c r="K62" s="408"/>
      <c r="L62" s="394"/>
      <c r="M62" s="408"/>
      <c r="N62" s="27" t="s">
        <v>574</v>
      </c>
      <c r="O62" s="38">
        <v>1</v>
      </c>
      <c r="P62" s="401"/>
      <c r="Q62" s="401"/>
    </row>
    <row r="63" spans="2:17" ht="53.25" customHeight="1" outlineLevel="1" x14ac:dyDescent="0.3">
      <c r="B63" s="346" t="s">
        <v>688</v>
      </c>
      <c r="C63" s="420"/>
      <c r="D63" s="346" t="s">
        <v>575</v>
      </c>
      <c r="E63" s="346" t="s">
        <v>406</v>
      </c>
      <c r="F63" s="418"/>
      <c r="G63" s="346" t="s">
        <v>261</v>
      </c>
      <c r="H63" s="420"/>
      <c r="I63" s="407">
        <f>SUM(J63:M65)</f>
        <v>4294123.32</v>
      </c>
      <c r="J63" s="407">
        <v>0</v>
      </c>
      <c r="K63" s="407">
        <v>0</v>
      </c>
      <c r="L63" s="407">
        <v>3650004.81</v>
      </c>
      <c r="M63" s="407">
        <v>644118.51</v>
      </c>
      <c r="N63" s="27" t="s">
        <v>570</v>
      </c>
      <c r="O63" s="61">
        <v>3844975.03</v>
      </c>
      <c r="P63" s="400" t="s">
        <v>355</v>
      </c>
      <c r="Q63" s="400" t="s">
        <v>519</v>
      </c>
    </row>
    <row r="64" spans="2:17" ht="74.400000000000006" customHeight="1" outlineLevel="1" x14ac:dyDescent="0.3">
      <c r="B64" s="347"/>
      <c r="C64" s="421"/>
      <c r="D64" s="347"/>
      <c r="E64" s="347"/>
      <c r="F64" s="419"/>
      <c r="G64" s="347"/>
      <c r="H64" s="421"/>
      <c r="I64" s="408"/>
      <c r="J64" s="408"/>
      <c r="K64" s="408"/>
      <c r="L64" s="408"/>
      <c r="M64" s="408"/>
      <c r="N64" s="27" t="s">
        <v>571</v>
      </c>
      <c r="O64" s="38">
        <v>2400</v>
      </c>
      <c r="P64" s="401"/>
      <c r="Q64" s="401"/>
    </row>
    <row r="65" spans="2:17" ht="53.25" customHeight="1" outlineLevel="1" x14ac:dyDescent="0.3">
      <c r="B65" s="347"/>
      <c r="C65" s="421"/>
      <c r="D65" s="347"/>
      <c r="E65" s="347"/>
      <c r="F65" s="419"/>
      <c r="G65" s="347"/>
      <c r="H65" s="421"/>
      <c r="I65" s="408"/>
      <c r="J65" s="408"/>
      <c r="K65" s="408"/>
      <c r="L65" s="408"/>
      <c r="M65" s="408"/>
      <c r="N65" s="27" t="s">
        <v>574</v>
      </c>
      <c r="O65" s="25">
        <v>1</v>
      </c>
      <c r="P65" s="401"/>
      <c r="Q65" s="401"/>
    </row>
    <row r="66" spans="2:17" ht="15.6" x14ac:dyDescent="0.3">
      <c r="B66" s="481" t="s">
        <v>703</v>
      </c>
      <c r="C66" s="420"/>
      <c r="D66" s="346"/>
      <c r="E66" s="346"/>
      <c r="F66" s="420"/>
      <c r="G66" s="346" t="s">
        <v>261</v>
      </c>
      <c r="H66" s="420"/>
      <c r="I66" s="137">
        <f>I72+I76+I78</f>
        <v>890535.98</v>
      </c>
      <c r="J66" s="137">
        <f t="shared" ref="J66:K66" si="0">SUM(J72:J79)</f>
        <v>0</v>
      </c>
      <c r="K66" s="137">
        <f t="shared" si="0"/>
        <v>0</v>
      </c>
      <c r="L66" s="137">
        <f>L72+L76+L78</f>
        <v>756955.58000000007</v>
      </c>
      <c r="M66" s="137">
        <f>M72+M76+M78</f>
        <v>133580.4</v>
      </c>
      <c r="N66" s="346" t="s">
        <v>577</v>
      </c>
      <c r="O66" s="61">
        <f>O72+O76+O78</f>
        <v>10.95</v>
      </c>
      <c r="P66" s="619"/>
      <c r="Q66" s="400"/>
    </row>
    <row r="67" spans="2:17" ht="15.6" x14ac:dyDescent="0.3">
      <c r="B67" s="482"/>
      <c r="C67" s="421"/>
      <c r="D67" s="347"/>
      <c r="E67" s="347"/>
      <c r="F67" s="421"/>
      <c r="G67" s="347"/>
      <c r="H67" s="421"/>
      <c r="I67" s="200"/>
      <c r="J67" s="200"/>
      <c r="K67" s="200"/>
      <c r="L67" s="200"/>
      <c r="M67" s="200"/>
      <c r="N67" s="347"/>
      <c r="O67" s="200"/>
      <c r="P67" s="620"/>
      <c r="Q67" s="401"/>
    </row>
    <row r="68" spans="2:17" ht="32.4" customHeight="1" x14ac:dyDescent="0.3">
      <c r="B68" s="482"/>
      <c r="C68" s="421"/>
      <c r="D68" s="347"/>
      <c r="E68" s="347"/>
      <c r="F68" s="421"/>
      <c r="G68" s="347"/>
      <c r="H68" s="421"/>
      <c r="I68" s="200"/>
      <c r="J68" s="200"/>
      <c r="K68" s="200"/>
      <c r="L68" s="200"/>
      <c r="M68" s="200"/>
      <c r="N68" s="348"/>
      <c r="O68" s="11" t="s">
        <v>23</v>
      </c>
      <c r="P68" s="620"/>
      <c r="Q68" s="401"/>
    </row>
    <row r="69" spans="2:17" ht="15.6" x14ac:dyDescent="0.3">
      <c r="B69" s="482"/>
      <c r="C69" s="421"/>
      <c r="D69" s="347"/>
      <c r="E69" s="347"/>
      <c r="F69" s="421"/>
      <c r="G69" s="347"/>
      <c r="H69" s="421"/>
      <c r="I69" s="138"/>
      <c r="J69" s="138"/>
      <c r="K69" s="138"/>
      <c r="L69" s="138"/>
      <c r="M69" s="138"/>
      <c r="N69" s="346" t="s">
        <v>578</v>
      </c>
      <c r="O69" s="38">
        <f>O74+O77+O79</f>
        <v>41706</v>
      </c>
      <c r="P69" s="620"/>
      <c r="Q69" s="401"/>
    </row>
    <row r="70" spans="2:17" ht="15.6" x14ac:dyDescent="0.3">
      <c r="B70" s="482"/>
      <c r="C70" s="421"/>
      <c r="D70" s="347"/>
      <c r="E70" s="347"/>
      <c r="F70" s="421"/>
      <c r="G70" s="347"/>
      <c r="H70" s="421"/>
      <c r="I70" s="138"/>
      <c r="J70" s="138"/>
      <c r="K70" s="138"/>
      <c r="L70" s="138"/>
      <c r="M70" s="138"/>
      <c r="N70" s="347"/>
      <c r="O70" s="237"/>
      <c r="P70" s="620"/>
      <c r="Q70" s="401"/>
    </row>
    <row r="71" spans="2:17" ht="31.5" customHeight="1" x14ac:dyDescent="0.3">
      <c r="B71" s="482"/>
      <c r="C71" s="421"/>
      <c r="D71" s="347"/>
      <c r="E71" s="347"/>
      <c r="F71" s="421"/>
      <c r="G71" s="347"/>
      <c r="H71" s="421"/>
      <c r="I71" s="138"/>
      <c r="J71" s="138"/>
      <c r="K71" s="138"/>
      <c r="L71" s="138"/>
      <c r="M71" s="138"/>
      <c r="N71" s="348"/>
      <c r="O71" s="11" t="s">
        <v>23</v>
      </c>
      <c r="P71" s="620"/>
      <c r="Q71" s="401"/>
    </row>
    <row r="72" spans="2:17" ht="15.6" customHeight="1" outlineLevel="1" x14ac:dyDescent="0.3">
      <c r="B72" s="346" t="s">
        <v>579</v>
      </c>
      <c r="C72" s="420"/>
      <c r="D72" s="346" t="s">
        <v>271</v>
      </c>
      <c r="E72" s="346"/>
      <c r="F72" s="420"/>
      <c r="G72" s="346" t="s">
        <v>261</v>
      </c>
      <c r="H72" s="420"/>
      <c r="I72" s="61">
        <f>SUM(J72:M72)</f>
        <v>380946.92</v>
      </c>
      <c r="J72" s="137">
        <v>0</v>
      </c>
      <c r="K72" s="137">
        <v>0</v>
      </c>
      <c r="L72" s="61">
        <v>323804.88</v>
      </c>
      <c r="M72" s="61">
        <v>57142.04</v>
      </c>
      <c r="N72" s="346" t="s">
        <v>577</v>
      </c>
      <c r="O72" s="300">
        <v>4.5</v>
      </c>
      <c r="P72" s="400" t="s">
        <v>637</v>
      </c>
      <c r="Q72" s="400" t="s">
        <v>636</v>
      </c>
    </row>
    <row r="73" spans="2:17" ht="49.2" customHeight="1" outlineLevel="1" x14ac:dyDescent="0.3">
      <c r="B73" s="347"/>
      <c r="C73" s="421"/>
      <c r="D73" s="347"/>
      <c r="E73" s="347"/>
      <c r="F73" s="421"/>
      <c r="G73" s="347"/>
      <c r="H73" s="421"/>
      <c r="I73" s="200"/>
      <c r="J73" s="138"/>
      <c r="K73" s="138"/>
      <c r="L73" s="200"/>
      <c r="M73" s="200"/>
      <c r="N73" s="348"/>
      <c r="O73" s="237"/>
      <c r="P73" s="401"/>
      <c r="Q73" s="401"/>
    </row>
    <row r="74" spans="2:17" ht="15.6" customHeight="1" outlineLevel="1" x14ac:dyDescent="0.3">
      <c r="B74" s="347"/>
      <c r="C74" s="421"/>
      <c r="D74" s="347"/>
      <c r="E74" s="347"/>
      <c r="F74" s="421"/>
      <c r="G74" s="347"/>
      <c r="H74" s="421"/>
      <c r="I74" s="138"/>
      <c r="J74" s="138"/>
      <c r="K74" s="138"/>
      <c r="L74" s="138"/>
      <c r="M74" s="138"/>
      <c r="N74" s="346" t="s">
        <v>578</v>
      </c>
      <c r="O74" s="38">
        <v>11850</v>
      </c>
      <c r="P74" s="639"/>
      <c r="Q74" s="639"/>
    </row>
    <row r="75" spans="2:17" ht="36" customHeight="1" outlineLevel="1" x14ac:dyDescent="0.3">
      <c r="B75" s="348"/>
      <c r="C75" s="154"/>
      <c r="D75" s="348"/>
      <c r="E75" s="348"/>
      <c r="F75" s="154"/>
      <c r="G75" s="348"/>
      <c r="H75" s="154"/>
      <c r="I75" s="138"/>
      <c r="J75" s="138"/>
      <c r="K75" s="138"/>
      <c r="L75" s="138"/>
      <c r="M75" s="138"/>
      <c r="N75" s="348"/>
      <c r="O75" s="237"/>
      <c r="P75" s="640"/>
      <c r="Q75" s="640"/>
    </row>
    <row r="76" spans="2:17" ht="62.4" outlineLevel="1" x14ac:dyDescent="0.3">
      <c r="B76" s="346" t="s">
        <v>580</v>
      </c>
      <c r="C76" s="420"/>
      <c r="D76" s="346" t="s">
        <v>285</v>
      </c>
      <c r="E76" s="400"/>
      <c r="F76" s="420"/>
      <c r="G76" s="346" t="s">
        <v>261</v>
      </c>
      <c r="H76" s="420"/>
      <c r="I76" s="393">
        <f>SUM(J76:M77)</f>
        <v>209589.06</v>
      </c>
      <c r="J76" s="393">
        <v>0</v>
      </c>
      <c r="K76" s="393">
        <v>0</v>
      </c>
      <c r="L76" s="393">
        <v>178150.7</v>
      </c>
      <c r="M76" s="393">
        <v>31438.36</v>
      </c>
      <c r="N76" s="30" t="s">
        <v>577</v>
      </c>
      <c r="O76" s="43">
        <v>3</v>
      </c>
      <c r="P76" s="400" t="s">
        <v>360</v>
      </c>
      <c r="Q76" s="400" t="s">
        <v>345</v>
      </c>
    </row>
    <row r="77" spans="2:17" ht="46.8" outlineLevel="1" x14ac:dyDescent="0.3">
      <c r="B77" s="347"/>
      <c r="C77" s="421"/>
      <c r="D77" s="347"/>
      <c r="E77" s="401"/>
      <c r="F77" s="421"/>
      <c r="G77" s="347"/>
      <c r="H77" s="421"/>
      <c r="I77" s="394"/>
      <c r="J77" s="394"/>
      <c r="K77" s="394"/>
      <c r="L77" s="395"/>
      <c r="M77" s="394"/>
      <c r="N77" s="27" t="s">
        <v>578</v>
      </c>
      <c r="O77" s="38">
        <v>25000</v>
      </c>
      <c r="P77" s="401"/>
      <c r="Q77" s="401"/>
    </row>
    <row r="78" spans="2:17" ht="62.4" outlineLevel="1" x14ac:dyDescent="0.3">
      <c r="B78" s="346" t="s">
        <v>581</v>
      </c>
      <c r="C78" s="420"/>
      <c r="D78" s="346" t="s">
        <v>297</v>
      </c>
      <c r="E78" s="400"/>
      <c r="F78" s="420"/>
      <c r="G78" s="346" t="s">
        <v>261</v>
      </c>
      <c r="H78" s="420"/>
      <c r="I78" s="393">
        <f>SUM(J78:M79)</f>
        <v>300000</v>
      </c>
      <c r="J78" s="393">
        <v>0</v>
      </c>
      <c r="K78" s="393">
        <v>0</v>
      </c>
      <c r="L78" s="393">
        <v>255000</v>
      </c>
      <c r="M78" s="393">
        <v>45000</v>
      </c>
      <c r="N78" s="30" t="s">
        <v>577</v>
      </c>
      <c r="O78" s="62">
        <v>3.45</v>
      </c>
      <c r="P78" s="400" t="s">
        <v>360</v>
      </c>
      <c r="Q78" s="400" t="s">
        <v>319</v>
      </c>
    </row>
    <row r="79" spans="2:17" ht="46.8" outlineLevel="1" x14ac:dyDescent="0.3">
      <c r="B79" s="347"/>
      <c r="C79" s="421"/>
      <c r="D79" s="347"/>
      <c r="E79" s="401"/>
      <c r="F79" s="421"/>
      <c r="G79" s="347"/>
      <c r="H79" s="421"/>
      <c r="I79" s="394"/>
      <c r="J79" s="394"/>
      <c r="K79" s="394"/>
      <c r="L79" s="394"/>
      <c r="M79" s="394"/>
      <c r="N79" s="27" t="s">
        <v>578</v>
      </c>
      <c r="O79" s="38">
        <v>4856</v>
      </c>
      <c r="P79" s="401"/>
      <c r="Q79" s="401"/>
    </row>
    <row r="80" spans="2:17" ht="15.6" x14ac:dyDescent="0.3">
      <c r="B80" s="481" t="s">
        <v>704</v>
      </c>
      <c r="C80" s="420"/>
      <c r="D80" s="346"/>
      <c r="E80" s="346"/>
      <c r="F80" s="420"/>
      <c r="G80" s="346" t="s">
        <v>261</v>
      </c>
      <c r="H80" s="420"/>
      <c r="I80" s="393">
        <f>I84</f>
        <v>105880</v>
      </c>
      <c r="J80" s="393">
        <f t="shared" ref="J80:M80" si="1">J84</f>
        <v>0</v>
      </c>
      <c r="K80" s="393">
        <f t="shared" si="1"/>
        <v>0</v>
      </c>
      <c r="L80" s="393">
        <f t="shared" si="1"/>
        <v>89998</v>
      </c>
      <c r="M80" s="393">
        <f t="shared" si="1"/>
        <v>15882</v>
      </c>
      <c r="N80" s="346" t="s">
        <v>582</v>
      </c>
      <c r="O80" s="61">
        <f>O84</f>
        <v>0.15</v>
      </c>
      <c r="P80" s="619"/>
      <c r="Q80" s="400"/>
    </row>
    <row r="81" spans="2:17" ht="35.25" customHeight="1" x14ac:dyDescent="0.3">
      <c r="B81" s="482"/>
      <c r="C81" s="421"/>
      <c r="D81" s="347"/>
      <c r="E81" s="347"/>
      <c r="F81" s="421"/>
      <c r="G81" s="347"/>
      <c r="H81" s="421"/>
      <c r="I81" s="394"/>
      <c r="J81" s="394"/>
      <c r="K81" s="394"/>
      <c r="L81" s="394"/>
      <c r="M81" s="394"/>
      <c r="N81" s="348"/>
      <c r="O81" s="11" t="s">
        <v>23</v>
      </c>
      <c r="P81" s="620"/>
      <c r="Q81" s="401"/>
    </row>
    <row r="82" spans="2:17" ht="15.6" x14ac:dyDescent="0.3">
      <c r="B82" s="482"/>
      <c r="C82" s="421"/>
      <c r="D82" s="347"/>
      <c r="E82" s="347"/>
      <c r="F82" s="421"/>
      <c r="G82" s="347"/>
      <c r="H82" s="421"/>
      <c r="I82" s="394"/>
      <c r="J82" s="394"/>
      <c r="K82" s="394"/>
      <c r="L82" s="394"/>
      <c r="M82" s="394"/>
      <c r="N82" s="346" t="s">
        <v>583</v>
      </c>
      <c r="O82" s="67">
        <f>O85</f>
        <v>0.15</v>
      </c>
      <c r="P82" s="620"/>
      <c r="Q82" s="401"/>
    </row>
    <row r="83" spans="2:17" ht="47.25" customHeight="1" x14ac:dyDescent="0.3">
      <c r="B83" s="482"/>
      <c r="C83" s="421"/>
      <c r="D83" s="347"/>
      <c r="E83" s="347"/>
      <c r="F83" s="421"/>
      <c r="G83" s="347"/>
      <c r="H83" s="421"/>
      <c r="I83" s="394"/>
      <c r="J83" s="394"/>
      <c r="K83" s="394"/>
      <c r="L83" s="394"/>
      <c r="M83" s="394"/>
      <c r="N83" s="348"/>
      <c r="O83" s="11" t="s">
        <v>23</v>
      </c>
      <c r="P83" s="620"/>
      <c r="Q83" s="401"/>
    </row>
    <row r="84" spans="2:17" ht="46.8" outlineLevel="1" x14ac:dyDescent="0.3">
      <c r="B84" s="346" t="s">
        <v>584</v>
      </c>
      <c r="C84" s="420"/>
      <c r="D84" s="346" t="s">
        <v>271</v>
      </c>
      <c r="E84" s="400"/>
      <c r="F84" s="418"/>
      <c r="G84" s="346" t="s">
        <v>261</v>
      </c>
      <c r="H84" s="420"/>
      <c r="I84" s="407">
        <f>SUM(J84:M85)</f>
        <v>105880</v>
      </c>
      <c r="J84" s="407">
        <v>0</v>
      </c>
      <c r="K84" s="407">
        <v>0</v>
      </c>
      <c r="L84" s="407">
        <v>89998</v>
      </c>
      <c r="M84" s="407">
        <v>15882</v>
      </c>
      <c r="N84" s="27" t="s">
        <v>582</v>
      </c>
      <c r="O84" s="61">
        <v>0.15</v>
      </c>
      <c r="P84" s="400" t="s">
        <v>355</v>
      </c>
      <c r="Q84" s="400" t="s">
        <v>343</v>
      </c>
    </row>
    <row r="85" spans="2:17" ht="62.4" outlineLevel="1" x14ac:dyDescent="0.3">
      <c r="B85" s="347"/>
      <c r="C85" s="421"/>
      <c r="D85" s="347"/>
      <c r="E85" s="401"/>
      <c r="F85" s="419"/>
      <c r="G85" s="347"/>
      <c r="H85" s="421"/>
      <c r="I85" s="408"/>
      <c r="J85" s="408"/>
      <c r="K85" s="408"/>
      <c r="L85" s="408"/>
      <c r="M85" s="408"/>
      <c r="N85" s="27" t="s">
        <v>583</v>
      </c>
      <c r="O85" s="61">
        <v>0.15</v>
      </c>
      <c r="P85" s="401"/>
      <c r="Q85" s="401"/>
    </row>
    <row r="86" spans="2:17" ht="15.6" x14ac:dyDescent="0.3">
      <c r="B86" s="488" t="s">
        <v>105</v>
      </c>
      <c r="C86" s="653"/>
      <c r="D86" s="653"/>
      <c r="E86" s="653"/>
      <c r="F86" s="653"/>
      <c r="G86" s="653"/>
      <c r="H86" s="654"/>
      <c r="I86" s="184">
        <f>I52+I66+I80</f>
        <v>5998477.5199999996</v>
      </c>
      <c r="J86" s="184">
        <f t="shared" ref="J86:K86" si="2">J52+J66+J80</f>
        <v>0</v>
      </c>
      <c r="K86" s="184">
        <f t="shared" si="2"/>
        <v>0</v>
      </c>
      <c r="L86" s="184">
        <f>L52+L66+L80</f>
        <v>5098705.87</v>
      </c>
      <c r="M86" s="184">
        <f>M52+M66+M80</f>
        <v>899771.65</v>
      </c>
      <c r="N86" s="493"/>
      <c r="O86" s="494"/>
      <c r="P86" s="494"/>
      <c r="Q86" s="495"/>
    </row>
    <row r="87" spans="2:17" ht="15.6" x14ac:dyDescent="0.3">
      <c r="B87" s="655"/>
      <c r="C87" s="656"/>
      <c r="D87" s="656"/>
      <c r="E87" s="656"/>
      <c r="F87" s="656"/>
      <c r="G87" s="656"/>
      <c r="H87" s="657"/>
      <c r="I87" s="231"/>
      <c r="J87" s="185"/>
      <c r="K87" s="185"/>
      <c r="L87" s="231"/>
      <c r="M87" s="231"/>
      <c r="N87" s="496"/>
      <c r="O87" s="497"/>
      <c r="P87" s="497"/>
      <c r="Q87" s="498"/>
    </row>
    <row r="88" spans="2:17" ht="15.6" x14ac:dyDescent="0.3">
      <c r="B88" s="56" t="s">
        <v>657</v>
      </c>
    </row>
    <row r="89" spans="2:17" ht="48" customHeight="1" x14ac:dyDescent="0.3">
      <c r="B89" s="503" t="s">
        <v>736</v>
      </c>
      <c r="C89" s="503"/>
      <c r="D89" s="503"/>
      <c r="E89" s="503"/>
      <c r="F89" s="503"/>
      <c r="G89" s="503"/>
      <c r="H89" s="503"/>
      <c r="I89" s="503"/>
      <c r="J89" s="503"/>
      <c r="K89" s="503"/>
      <c r="L89" s="503"/>
      <c r="M89" s="503"/>
      <c r="N89" s="503"/>
      <c r="O89" s="503"/>
      <c r="P89" s="503"/>
      <c r="Q89" s="503"/>
    </row>
    <row r="91" spans="2:17" ht="15.6" x14ac:dyDescent="0.3">
      <c r="B91" s="436" t="s">
        <v>106</v>
      </c>
      <c r="C91" s="436"/>
      <c r="D91" s="436"/>
      <c r="E91" s="436"/>
    </row>
    <row r="92" spans="2:17" ht="35.4" customHeight="1" x14ac:dyDescent="0.3">
      <c r="B92" s="10" t="s">
        <v>3</v>
      </c>
      <c r="C92" s="359" t="s">
        <v>107</v>
      </c>
      <c r="D92" s="359"/>
      <c r="E92" s="359"/>
      <c r="F92" s="387" t="s">
        <v>108</v>
      </c>
      <c r="G92" s="387"/>
      <c r="H92" s="387"/>
      <c r="I92" s="387"/>
      <c r="J92" s="359" t="s">
        <v>109</v>
      </c>
      <c r="K92" s="387"/>
      <c r="L92" s="387"/>
      <c r="M92" s="387"/>
    </row>
    <row r="93" spans="2:17" ht="15.6" x14ac:dyDescent="0.3">
      <c r="B93" s="4">
        <v>1</v>
      </c>
      <c r="C93" s="422">
        <v>2</v>
      </c>
      <c r="D93" s="422"/>
      <c r="E93" s="422"/>
      <c r="F93" s="422">
        <v>3</v>
      </c>
      <c r="G93" s="422"/>
      <c r="H93" s="422"/>
      <c r="I93" s="422"/>
      <c r="J93" s="422">
        <v>4</v>
      </c>
      <c r="K93" s="422"/>
      <c r="L93" s="422"/>
      <c r="M93" s="422"/>
    </row>
    <row r="94" spans="2:17" ht="33" customHeight="1" x14ac:dyDescent="0.3">
      <c r="B94" s="8"/>
      <c r="C94" s="610" t="s">
        <v>303</v>
      </c>
      <c r="D94" s="610"/>
      <c r="E94" s="610"/>
      <c r="F94" s="484"/>
      <c r="G94" s="484"/>
      <c r="H94" s="484"/>
      <c r="I94" s="484"/>
      <c r="J94" s="484"/>
      <c r="K94" s="484"/>
      <c r="L94" s="484"/>
      <c r="M94" s="484"/>
    </row>
    <row r="96" spans="2:17" ht="15.6" x14ac:dyDescent="0.3">
      <c r="B96" s="436" t="s">
        <v>110</v>
      </c>
      <c r="C96" s="436"/>
      <c r="D96" s="436"/>
      <c r="E96" s="436"/>
      <c r="F96" s="436"/>
    </row>
    <row r="97" spans="2:13" ht="33.6" customHeight="1" x14ac:dyDescent="0.3">
      <c r="B97" s="10" t="s">
        <v>3</v>
      </c>
      <c r="C97" s="387" t="s">
        <v>111</v>
      </c>
      <c r="D97" s="387"/>
      <c r="E97" s="387"/>
      <c r="F97" s="387" t="s">
        <v>108</v>
      </c>
      <c r="G97" s="387"/>
      <c r="H97" s="387"/>
      <c r="I97" s="387"/>
      <c r="J97" s="359" t="s">
        <v>112</v>
      </c>
      <c r="K97" s="387"/>
      <c r="L97" s="387"/>
      <c r="M97" s="387"/>
    </row>
    <row r="98" spans="2:13" ht="15.6" x14ac:dyDescent="0.3">
      <c r="B98" s="4">
        <v>1</v>
      </c>
      <c r="C98" s="422">
        <v>2</v>
      </c>
      <c r="D98" s="422"/>
      <c r="E98" s="422"/>
      <c r="F98" s="422">
        <v>3</v>
      </c>
      <c r="G98" s="422"/>
      <c r="H98" s="422"/>
      <c r="I98" s="422"/>
      <c r="J98" s="422">
        <v>4</v>
      </c>
      <c r="K98" s="422"/>
      <c r="L98" s="422"/>
      <c r="M98" s="422"/>
    </row>
    <row r="99" spans="2:13" ht="48" customHeight="1" x14ac:dyDescent="0.3">
      <c r="B99" s="8"/>
      <c r="C99" s="610" t="s">
        <v>304</v>
      </c>
      <c r="D99" s="610"/>
      <c r="E99" s="610"/>
      <c r="F99" s="484"/>
      <c r="G99" s="484"/>
      <c r="H99" s="484"/>
      <c r="I99" s="484"/>
      <c r="J99" s="484"/>
      <c r="K99" s="484"/>
      <c r="L99" s="484"/>
      <c r="M99" s="484"/>
    </row>
    <row r="101" spans="2:13" ht="15.6" x14ac:dyDescent="0.3">
      <c r="B101" s="436" t="s">
        <v>113</v>
      </c>
      <c r="C101" s="436"/>
      <c r="D101" s="436"/>
    </row>
    <row r="102" spans="2:13" ht="38.4" customHeight="1" x14ac:dyDescent="0.3">
      <c r="B102" s="10" t="s">
        <v>3</v>
      </c>
      <c r="C102" s="359" t="s">
        <v>114</v>
      </c>
      <c r="D102" s="359"/>
      <c r="E102" s="359"/>
      <c r="F102" s="437" t="s">
        <v>115</v>
      </c>
      <c r="G102" s="438"/>
      <c r="H102" s="438"/>
      <c r="I102" s="438"/>
      <c r="J102" s="438"/>
      <c r="K102" s="438"/>
      <c r="L102" s="438"/>
      <c r="M102" s="439"/>
    </row>
    <row r="103" spans="2:13" ht="15.6" x14ac:dyDescent="0.3">
      <c r="B103" s="4">
        <v>1</v>
      </c>
      <c r="C103" s="422">
        <v>2</v>
      </c>
      <c r="D103" s="422"/>
      <c r="E103" s="422"/>
      <c r="F103" s="440">
        <v>3</v>
      </c>
      <c r="G103" s="441"/>
      <c r="H103" s="441"/>
      <c r="I103" s="441"/>
      <c r="J103" s="441"/>
      <c r="K103" s="441"/>
      <c r="L103" s="441"/>
      <c r="M103" s="442"/>
    </row>
    <row r="104" spans="2:13" ht="14.4" customHeight="1" x14ac:dyDescent="0.3">
      <c r="B104" s="26" t="s">
        <v>15</v>
      </c>
      <c r="C104" s="435"/>
      <c r="D104" s="435"/>
      <c r="E104" s="435"/>
      <c r="F104" s="432"/>
      <c r="G104" s="433"/>
      <c r="H104" s="433"/>
      <c r="I104" s="433"/>
      <c r="J104" s="433"/>
      <c r="K104" s="433"/>
      <c r="L104" s="433"/>
      <c r="M104" s="434"/>
    </row>
    <row r="106" spans="2:13" ht="15.6" x14ac:dyDescent="0.3">
      <c r="B106" s="436" t="s">
        <v>116</v>
      </c>
      <c r="C106" s="436"/>
      <c r="D106" s="436"/>
      <c r="E106" s="436"/>
      <c r="F106" s="436"/>
      <c r="G106" s="436"/>
    </row>
    <row r="107" spans="2:13" ht="15.6" customHeight="1" x14ac:dyDescent="0.3">
      <c r="B107" s="10" t="s">
        <v>3</v>
      </c>
      <c r="C107" s="437" t="s">
        <v>117</v>
      </c>
      <c r="D107" s="438"/>
      <c r="E107" s="438"/>
      <c r="F107" s="438"/>
      <c r="G107" s="438"/>
      <c r="H107" s="438"/>
      <c r="I107" s="438"/>
      <c r="J107" s="438"/>
      <c r="K107" s="438"/>
      <c r="L107" s="438"/>
      <c r="M107" s="439"/>
    </row>
    <row r="108" spans="2:13" ht="15.6" x14ac:dyDescent="0.3">
      <c r="B108" s="4">
        <v>1</v>
      </c>
      <c r="C108" s="440">
        <v>2</v>
      </c>
      <c r="D108" s="441"/>
      <c r="E108" s="441"/>
      <c r="F108" s="441"/>
      <c r="G108" s="441"/>
      <c r="H108" s="441"/>
      <c r="I108" s="441"/>
      <c r="J108" s="441"/>
      <c r="K108" s="441"/>
      <c r="L108" s="441"/>
      <c r="M108" s="442"/>
    </row>
    <row r="109" spans="2:13" ht="15.6" x14ac:dyDescent="0.3">
      <c r="B109" s="8"/>
      <c r="C109" s="390" t="s">
        <v>305</v>
      </c>
      <c r="D109" s="391"/>
      <c r="E109" s="391"/>
      <c r="F109" s="391"/>
      <c r="G109" s="391"/>
      <c r="H109" s="391"/>
      <c r="I109" s="391"/>
      <c r="J109" s="391"/>
      <c r="K109" s="391"/>
      <c r="L109" s="391"/>
      <c r="M109" s="392"/>
    </row>
  </sheetData>
  <mergeCells count="261">
    <mergeCell ref="C108:M108"/>
    <mergeCell ref="C109:M109"/>
    <mergeCell ref="C103:E103"/>
    <mergeCell ref="F103:M103"/>
    <mergeCell ref="C104:E104"/>
    <mergeCell ref="F104:M104"/>
    <mergeCell ref="B106:G106"/>
    <mergeCell ref="C107:M107"/>
    <mergeCell ref="C99:E99"/>
    <mergeCell ref="F99:I99"/>
    <mergeCell ref="J99:M99"/>
    <mergeCell ref="B101:D101"/>
    <mergeCell ref="C102:E102"/>
    <mergeCell ref="F102:M102"/>
    <mergeCell ref="B96:F96"/>
    <mergeCell ref="C97:E97"/>
    <mergeCell ref="F97:I97"/>
    <mergeCell ref="J97:M97"/>
    <mergeCell ref="C98:E98"/>
    <mergeCell ref="F98:I98"/>
    <mergeCell ref="J98:M98"/>
    <mergeCell ref="C93:E93"/>
    <mergeCell ref="F93:I93"/>
    <mergeCell ref="J93:M93"/>
    <mergeCell ref="C94:E94"/>
    <mergeCell ref="F94:I94"/>
    <mergeCell ref="J94:M94"/>
    <mergeCell ref="P78:P79"/>
    <mergeCell ref="Q78:Q79"/>
    <mergeCell ref="B91:E91"/>
    <mergeCell ref="C92:E92"/>
    <mergeCell ref="F92:I92"/>
    <mergeCell ref="J92:M92"/>
    <mergeCell ref="J84:J85"/>
    <mergeCell ref="K84:K85"/>
    <mergeCell ref="L84:L85"/>
    <mergeCell ref="M84:M85"/>
    <mergeCell ref="P84:P85"/>
    <mergeCell ref="B84:B85"/>
    <mergeCell ref="C84:C85"/>
    <mergeCell ref="D84:D85"/>
    <mergeCell ref="E84:E85"/>
    <mergeCell ref="F84:F85"/>
    <mergeCell ref="G84:G85"/>
    <mergeCell ref="H84:H85"/>
    <mergeCell ref="I84:I85"/>
    <mergeCell ref="B89:Q89"/>
    <mergeCell ref="B86:H87"/>
    <mergeCell ref="N86:Q87"/>
    <mergeCell ref="L76:L77"/>
    <mergeCell ref="M76:M77"/>
    <mergeCell ref="E78:E79"/>
    <mergeCell ref="F78:F79"/>
    <mergeCell ref="G78:G79"/>
    <mergeCell ref="Q80:Q83"/>
    <mergeCell ref="Q84:Q85"/>
    <mergeCell ref="B80:B83"/>
    <mergeCell ref="C80:C83"/>
    <mergeCell ref="D80:D83"/>
    <mergeCell ref="E80:E83"/>
    <mergeCell ref="F80:F83"/>
    <mergeCell ref="G80:G83"/>
    <mergeCell ref="H80:H83"/>
    <mergeCell ref="I80:I83"/>
    <mergeCell ref="H78:H79"/>
    <mergeCell ref="I78:I79"/>
    <mergeCell ref="N82:N83"/>
    <mergeCell ref="K80:K83"/>
    <mergeCell ref="L80:L83"/>
    <mergeCell ref="M80:M83"/>
    <mergeCell ref="N80:N81"/>
    <mergeCell ref="P80:P83"/>
    <mergeCell ref="J80:J83"/>
    <mergeCell ref="P76:P77"/>
    <mergeCell ref="Q76:Q77"/>
    <mergeCell ref="B78:B79"/>
    <mergeCell ref="C78:C79"/>
    <mergeCell ref="D78:D79"/>
    <mergeCell ref="H72:H74"/>
    <mergeCell ref="G72:G75"/>
    <mergeCell ref="E72:E75"/>
    <mergeCell ref="D72:D75"/>
    <mergeCell ref="B72:B75"/>
    <mergeCell ref="J78:J79"/>
    <mergeCell ref="K78:K79"/>
    <mergeCell ref="L78:L79"/>
    <mergeCell ref="M78:M79"/>
    <mergeCell ref="B76:B77"/>
    <mergeCell ref="C76:C77"/>
    <mergeCell ref="D76:D77"/>
    <mergeCell ref="E76:E77"/>
    <mergeCell ref="F76:F77"/>
    <mergeCell ref="G76:G77"/>
    <mergeCell ref="H76:H77"/>
    <mergeCell ref="I76:I77"/>
    <mergeCell ref="J76:J77"/>
    <mergeCell ref="K76:K77"/>
    <mergeCell ref="N66:N68"/>
    <mergeCell ref="P66:P71"/>
    <mergeCell ref="Q66:Q71"/>
    <mergeCell ref="N69:N71"/>
    <mergeCell ref="C72:C74"/>
    <mergeCell ref="F72:F74"/>
    <mergeCell ref="H66:H71"/>
    <mergeCell ref="B66:B71"/>
    <mergeCell ref="C66:C71"/>
    <mergeCell ref="D66:D71"/>
    <mergeCell ref="E66:E71"/>
    <mergeCell ref="F66:F71"/>
    <mergeCell ref="G66:G71"/>
    <mergeCell ref="N72:N73"/>
    <mergeCell ref="N74:N75"/>
    <mergeCell ref="Q72:Q73"/>
    <mergeCell ref="P72:P73"/>
    <mergeCell ref="Q74:Q75"/>
    <mergeCell ref="P74:P75"/>
    <mergeCell ref="J63:J65"/>
    <mergeCell ref="K63:K65"/>
    <mergeCell ref="L63:L65"/>
    <mergeCell ref="M63:M65"/>
    <mergeCell ref="P63:P65"/>
    <mergeCell ref="Q63:Q65"/>
    <mergeCell ref="P59:P62"/>
    <mergeCell ref="Q59:Q62"/>
    <mergeCell ref="B63:B65"/>
    <mergeCell ref="C63:C65"/>
    <mergeCell ref="D63:D65"/>
    <mergeCell ref="E63:E65"/>
    <mergeCell ref="F63:F65"/>
    <mergeCell ref="G63:G65"/>
    <mergeCell ref="H63:H65"/>
    <mergeCell ref="I63:I65"/>
    <mergeCell ref="H59:H62"/>
    <mergeCell ref="I59:I62"/>
    <mergeCell ref="J59:J62"/>
    <mergeCell ref="K59:K62"/>
    <mergeCell ref="L59:L62"/>
    <mergeCell ref="M59:M62"/>
    <mergeCell ref="B59:B62"/>
    <mergeCell ref="C59:C62"/>
    <mergeCell ref="D59:D62"/>
    <mergeCell ref="E59:E62"/>
    <mergeCell ref="F59:F62"/>
    <mergeCell ref="G59:G62"/>
    <mergeCell ref="N52:N53"/>
    <mergeCell ref="P52:P58"/>
    <mergeCell ref="N60:N61"/>
    <mergeCell ref="Q52:Q58"/>
    <mergeCell ref="N54:N56"/>
    <mergeCell ref="N57:N58"/>
    <mergeCell ref="B52:B58"/>
    <mergeCell ref="C52:C58"/>
    <mergeCell ref="D52:D58"/>
    <mergeCell ref="E52:E58"/>
    <mergeCell ref="F52:F58"/>
    <mergeCell ref="G52:G58"/>
    <mergeCell ref="H52:H58"/>
    <mergeCell ref="G48:G50"/>
    <mergeCell ref="H48:H50"/>
    <mergeCell ref="P48:P50"/>
    <mergeCell ref="Q48:Q50"/>
    <mergeCell ref="I49:I50"/>
    <mergeCell ref="J49:L49"/>
    <mergeCell ref="M49:M50"/>
    <mergeCell ref="N49:N50"/>
    <mergeCell ref="B43:E43"/>
    <mergeCell ref="F43:H43"/>
    <mergeCell ref="B44:E44"/>
    <mergeCell ref="F44:H44"/>
    <mergeCell ref="B47:H47"/>
    <mergeCell ref="B48:B50"/>
    <mergeCell ref="C48:C50"/>
    <mergeCell ref="D48:D50"/>
    <mergeCell ref="E48:E50"/>
    <mergeCell ref="F48:F50"/>
    <mergeCell ref="F45:H45"/>
    <mergeCell ref="B45:E45"/>
    <mergeCell ref="O49:O50"/>
    <mergeCell ref="I48:M48"/>
    <mergeCell ref="N48:O48"/>
    <mergeCell ref="B38:E38"/>
    <mergeCell ref="F38:H38"/>
    <mergeCell ref="B40:E40"/>
    <mergeCell ref="F40:H40"/>
    <mergeCell ref="B42:E42"/>
    <mergeCell ref="F42:H42"/>
    <mergeCell ref="B34:E34"/>
    <mergeCell ref="F34:H34"/>
    <mergeCell ref="B36:E36"/>
    <mergeCell ref="F36:H36"/>
    <mergeCell ref="B37:E37"/>
    <mergeCell ref="F37:H37"/>
    <mergeCell ref="B35:E35"/>
    <mergeCell ref="F35:H35"/>
    <mergeCell ref="F41:H41"/>
    <mergeCell ref="B41:E41"/>
    <mergeCell ref="F39:H39"/>
    <mergeCell ref="B39:E39"/>
    <mergeCell ref="B30:E30"/>
    <mergeCell ref="F30:H30"/>
    <mergeCell ref="B32:E32"/>
    <mergeCell ref="F32:H32"/>
    <mergeCell ref="B33:E33"/>
    <mergeCell ref="F33:H33"/>
    <mergeCell ref="B27:E27"/>
    <mergeCell ref="F27:H27"/>
    <mergeCell ref="B28:E28"/>
    <mergeCell ref="F28:H28"/>
    <mergeCell ref="B29:E29"/>
    <mergeCell ref="F29:H29"/>
    <mergeCell ref="F31:H31"/>
    <mergeCell ref="B31:E31"/>
    <mergeCell ref="B24:E24"/>
    <mergeCell ref="F24:H24"/>
    <mergeCell ref="B25:E25"/>
    <mergeCell ref="F25:H25"/>
    <mergeCell ref="B26:E26"/>
    <mergeCell ref="F26:H26"/>
    <mergeCell ref="B19:G19"/>
    <mergeCell ref="B20:E20"/>
    <mergeCell ref="F20:H20"/>
    <mergeCell ref="B21:E21"/>
    <mergeCell ref="F21:H21"/>
    <mergeCell ref="B22:E22"/>
    <mergeCell ref="F22:H22"/>
    <mergeCell ref="F23:H23"/>
    <mergeCell ref="B23:E23"/>
    <mergeCell ref="B15:B16"/>
    <mergeCell ref="C15:D16"/>
    <mergeCell ref="E15:G16"/>
    <mergeCell ref="H15:J15"/>
    <mergeCell ref="K15:M15"/>
    <mergeCell ref="H16:J16"/>
    <mergeCell ref="K16:M16"/>
    <mergeCell ref="B12:B14"/>
    <mergeCell ref="C12:D14"/>
    <mergeCell ref="E12:G14"/>
    <mergeCell ref="H12:J12"/>
    <mergeCell ref="K12:M12"/>
    <mergeCell ref="H14:J14"/>
    <mergeCell ref="K14:M14"/>
    <mergeCell ref="B10:B11"/>
    <mergeCell ref="C10:D11"/>
    <mergeCell ref="E10:G11"/>
    <mergeCell ref="H10:J10"/>
    <mergeCell ref="K10:M10"/>
    <mergeCell ref="H11:J11"/>
    <mergeCell ref="K11:M11"/>
    <mergeCell ref="C9:D9"/>
    <mergeCell ref="E9:G9"/>
    <mergeCell ref="H9:J9"/>
    <mergeCell ref="K9:M9"/>
    <mergeCell ref="B2:Q2"/>
    <mergeCell ref="B4:Q4"/>
    <mergeCell ref="B6:H6"/>
    <mergeCell ref="B7:B8"/>
    <mergeCell ref="C7:D8"/>
    <mergeCell ref="E7:G8"/>
    <mergeCell ref="H7:J8"/>
    <mergeCell ref="K7:N7"/>
    <mergeCell ref="K8:M8"/>
  </mergeCells>
  <conditionalFormatting sqref="L52:L58">
    <cfRule type="expression" dxfId="53" priority="10">
      <formula>$L$52&gt;$I$52*0.85</formula>
    </cfRule>
  </conditionalFormatting>
  <conditionalFormatting sqref="L59:L62">
    <cfRule type="expression" dxfId="52" priority="7">
      <formula>$L$59&gt;$I$59*0.85</formula>
    </cfRule>
  </conditionalFormatting>
  <conditionalFormatting sqref="L63:L65">
    <cfRule type="expression" dxfId="51" priority="6">
      <formula>$L$63&gt;$I$63*0.85</formula>
    </cfRule>
  </conditionalFormatting>
  <conditionalFormatting sqref="L66:L71">
    <cfRule type="expression" dxfId="50" priority="9">
      <formula>$L$66&gt;$I$66*0.85</formula>
    </cfRule>
  </conditionalFormatting>
  <conditionalFormatting sqref="L72">
    <cfRule type="expression" dxfId="49" priority="1">
      <formula>$L$72&gt;$I$72*0.85</formula>
    </cfRule>
  </conditionalFormatting>
  <conditionalFormatting sqref="L74:L75">
    <cfRule type="expression" dxfId="48" priority="5">
      <formula>$L$72&gt;$I$72*0.85</formula>
    </cfRule>
  </conditionalFormatting>
  <conditionalFormatting sqref="L76:L77">
    <cfRule type="expression" dxfId="47" priority="4">
      <formula>$L$76&gt;$I$76*0.85</formula>
    </cfRule>
  </conditionalFormatting>
  <conditionalFormatting sqref="L78:L79">
    <cfRule type="expression" dxfId="46" priority="3">
      <formula>$L$78&gt;$I$78*0.85</formula>
    </cfRule>
  </conditionalFormatting>
  <conditionalFormatting sqref="L80:L83">
    <cfRule type="expression" dxfId="45" priority="8">
      <formula>$L$80&gt;$I$80*0.85</formula>
    </cfRule>
  </conditionalFormatting>
  <conditionalFormatting sqref="L84:L85">
    <cfRule type="expression" dxfId="44" priority="2">
      <formula>$L$84&gt;$I$84*0.85</formula>
    </cfRule>
  </conditionalFormatting>
  <conditionalFormatting sqref="L86:L87">
    <cfRule type="expression" dxfId="43" priority="11">
      <formula>$L$86&gt;$I$86*0.85</formula>
    </cfRule>
  </conditionalFormatting>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V240"/>
  <sheetViews>
    <sheetView zoomScale="70" zoomScaleNormal="70" workbookViewId="0">
      <pane ySplit="4" topLeftCell="A5" activePane="bottomLeft" state="frozen"/>
      <selection pane="bottomLeft" activeCell="B219" sqref="B219:Q21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4.44140625" customWidth="1"/>
    <col min="11" max="11" width="14.6640625" customWidth="1"/>
    <col min="12" max="12" width="16.109375" bestFit="1" customWidth="1"/>
    <col min="13" max="13" width="18.33203125" bestFit="1" customWidth="1"/>
    <col min="14" max="14" width="44.6640625" customWidth="1"/>
    <col min="15" max="15" width="14.5546875" customWidth="1"/>
    <col min="16" max="17" width="14.33203125" customWidth="1"/>
    <col min="19" max="19" width="19.6640625" customWidth="1"/>
    <col min="20" max="20" width="10.6640625" bestFit="1" customWidth="1"/>
    <col min="21" max="21" width="9.6640625" bestFit="1" customWidth="1"/>
    <col min="22" max="22" width="11.44140625" bestFit="1" customWidth="1"/>
  </cols>
  <sheetData>
    <row r="1" spans="2:17" ht="15.6" x14ac:dyDescent="0.3">
      <c r="B1" s="7"/>
      <c r="C1" s="7"/>
      <c r="D1" s="7"/>
      <c r="E1" s="7"/>
      <c r="F1" s="7"/>
      <c r="G1" s="7"/>
      <c r="H1" s="7"/>
      <c r="I1" s="7"/>
      <c r="J1" s="7"/>
      <c r="K1" s="7"/>
      <c r="L1" s="7"/>
      <c r="M1" s="7"/>
      <c r="N1" s="7"/>
      <c r="O1" s="7"/>
      <c r="P1" s="7"/>
      <c r="Q1" s="7"/>
    </row>
    <row r="2" spans="2:17" ht="15.6" x14ac:dyDescent="0.3">
      <c r="B2" s="607" t="s">
        <v>617</v>
      </c>
      <c r="C2" s="607"/>
      <c r="D2" s="607"/>
      <c r="E2" s="607"/>
      <c r="F2" s="607"/>
      <c r="G2" s="607"/>
      <c r="H2" s="607"/>
      <c r="I2" s="607"/>
      <c r="J2" s="607"/>
      <c r="K2" s="607"/>
      <c r="L2" s="607"/>
      <c r="M2" s="607"/>
      <c r="N2" s="607"/>
      <c r="O2" s="607"/>
      <c r="P2" s="607"/>
      <c r="Q2" s="607"/>
    </row>
    <row r="3" spans="2:17" ht="15.6" x14ac:dyDescent="0.3">
      <c r="B3" s="6"/>
      <c r="C3" s="6"/>
      <c r="D3" s="6"/>
      <c r="E3" s="6"/>
      <c r="F3" s="6"/>
      <c r="G3" s="6"/>
      <c r="H3" s="6"/>
      <c r="I3" s="6"/>
      <c r="J3" s="6"/>
      <c r="K3" s="6"/>
      <c r="L3" s="6"/>
      <c r="M3" s="6"/>
      <c r="N3" s="6"/>
      <c r="O3" s="6"/>
      <c r="P3" s="6"/>
      <c r="Q3" s="6"/>
    </row>
    <row r="4" spans="2:17" ht="15.6" x14ac:dyDescent="0.3">
      <c r="B4" s="607" t="s">
        <v>618</v>
      </c>
      <c r="C4" s="607"/>
      <c r="D4" s="607"/>
      <c r="E4" s="607"/>
      <c r="F4" s="607"/>
      <c r="G4" s="607"/>
      <c r="H4" s="607"/>
      <c r="I4" s="607"/>
      <c r="J4" s="607"/>
      <c r="K4" s="607"/>
      <c r="L4" s="607"/>
      <c r="M4" s="607"/>
      <c r="N4" s="607"/>
      <c r="O4" s="607"/>
      <c r="P4" s="607"/>
      <c r="Q4" s="607"/>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667">
        <v>1</v>
      </c>
      <c r="C10" s="471" t="s">
        <v>434</v>
      </c>
      <c r="D10" s="472"/>
      <c r="E10" s="462" t="s">
        <v>435</v>
      </c>
      <c r="F10" s="463"/>
      <c r="G10" s="464"/>
      <c r="H10" s="443">
        <v>0</v>
      </c>
      <c r="I10" s="444"/>
      <c r="J10" s="444"/>
      <c r="K10" s="443">
        <v>0</v>
      </c>
      <c r="L10" s="444"/>
      <c r="M10" s="444"/>
      <c r="N10" s="12">
        <f>O57+O190+O209</f>
        <v>488326</v>
      </c>
    </row>
    <row r="11" spans="2:17" ht="15.6" x14ac:dyDescent="0.3">
      <c r="B11" s="669"/>
      <c r="C11" s="473"/>
      <c r="D11" s="474"/>
      <c r="E11" s="465"/>
      <c r="F11" s="466"/>
      <c r="G11" s="467"/>
      <c r="H11" s="105"/>
      <c r="I11" s="304"/>
      <c r="J11" s="276"/>
      <c r="K11" s="105"/>
      <c r="L11" s="304"/>
      <c r="M11" s="276"/>
      <c r="N11" s="232"/>
    </row>
    <row r="12" spans="2:17" ht="15.6" x14ac:dyDescent="0.3">
      <c r="B12" s="668"/>
      <c r="C12" s="475"/>
      <c r="D12" s="476"/>
      <c r="E12" s="468"/>
      <c r="F12" s="469"/>
      <c r="G12" s="470"/>
      <c r="H12" s="452" t="s">
        <v>20</v>
      </c>
      <c r="I12" s="453"/>
      <c r="J12" s="454"/>
      <c r="K12" s="452" t="s">
        <v>18</v>
      </c>
      <c r="L12" s="453"/>
      <c r="M12" s="454"/>
      <c r="N12" s="11" t="s">
        <v>23</v>
      </c>
    </row>
    <row r="13" spans="2:17" ht="15.6" x14ac:dyDescent="0.3">
      <c r="B13" s="667">
        <v>2</v>
      </c>
      <c r="C13" s="471" t="s">
        <v>629</v>
      </c>
      <c r="D13" s="472"/>
      <c r="E13" s="462" t="s">
        <v>437</v>
      </c>
      <c r="F13" s="463"/>
      <c r="G13" s="464"/>
      <c r="H13" s="443">
        <v>0</v>
      </c>
      <c r="I13" s="444"/>
      <c r="J13" s="444"/>
      <c r="K13" s="443">
        <v>0</v>
      </c>
      <c r="L13" s="444"/>
      <c r="M13" s="444"/>
      <c r="N13" s="328">
        <f>O60+O91</f>
        <v>376.76969999999989</v>
      </c>
    </row>
    <row r="14" spans="2:17" ht="15.6" x14ac:dyDescent="0.3">
      <c r="B14" s="669"/>
      <c r="C14" s="473"/>
      <c r="D14" s="474"/>
      <c r="E14" s="465"/>
      <c r="F14" s="466"/>
      <c r="G14" s="467"/>
      <c r="H14" s="105"/>
      <c r="I14" s="304"/>
      <c r="J14" s="276"/>
      <c r="K14" s="105"/>
      <c r="L14" s="304"/>
      <c r="M14" s="276"/>
      <c r="N14" s="327"/>
    </row>
    <row r="15" spans="2:17" ht="15.6" x14ac:dyDescent="0.3">
      <c r="B15" s="668"/>
      <c r="C15" s="475"/>
      <c r="D15" s="476"/>
      <c r="E15" s="468"/>
      <c r="F15" s="469"/>
      <c r="G15" s="470"/>
      <c r="H15" s="452" t="s">
        <v>20</v>
      </c>
      <c r="I15" s="453"/>
      <c r="J15" s="454"/>
      <c r="K15" s="452" t="s">
        <v>18</v>
      </c>
      <c r="L15" s="453"/>
      <c r="M15" s="454"/>
      <c r="N15" s="11" t="s">
        <v>23</v>
      </c>
    </row>
    <row r="16" spans="2:17" ht="15.6" x14ac:dyDescent="0.3">
      <c r="B16" s="667">
        <v>3</v>
      </c>
      <c r="C16" s="471" t="s">
        <v>643</v>
      </c>
      <c r="D16" s="472"/>
      <c r="E16" s="462" t="s">
        <v>642</v>
      </c>
      <c r="F16" s="463"/>
      <c r="G16" s="464"/>
      <c r="H16" s="443">
        <v>0</v>
      </c>
      <c r="I16" s="444"/>
      <c r="J16" s="444"/>
      <c r="K16" s="443">
        <v>0</v>
      </c>
      <c r="L16" s="444"/>
      <c r="M16" s="444"/>
      <c r="N16" s="12">
        <f>O94</f>
        <v>9790</v>
      </c>
    </row>
    <row r="17" spans="2:14" ht="15.6" x14ac:dyDescent="0.3">
      <c r="B17" s="668"/>
      <c r="C17" s="475"/>
      <c r="D17" s="476"/>
      <c r="E17" s="468"/>
      <c r="F17" s="469"/>
      <c r="G17" s="470"/>
      <c r="H17" s="452" t="s">
        <v>20</v>
      </c>
      <c r="I17" s="453"/>
      <c r="J17" s="454"/>
      <c r="K17" s="452" t="s">
        <v>18</v>
      </c>
      <c r="L17" s="453"/>
      <c r="M17" s="454"/>
      <c r="N17" s="11" t="s">
        <v>23</v>
      </c>
    </row>
    <row r="20" spans="2:14" ht="15.6" x14ac:dyDescent="0.3">
      <c r="B20" s="361" t="s">
        <v>71</v>
      </c>
      <c r="C20" s="361"/>
      <c r="D20" s="361"/>
      <c r="E20" s="361"/>
      <c r="F20" s="361"/>
      <c r="G20" s="361"/>
    </row>
    <row r="21" spans="2:14" ht="15.6" x14ac:dyDescent="0.3">
      <c r="B21" s="458" t="s">
        <v>72</v>
      </c>
      <c r="C21" s="458"/>
      <c r="D21" s="458"/>
      <c r="E21" s="458"/>
      <c r="F21" s="458" t="s">
        <v>73</v>
      </c>
      <c r="G21" s="458"/>
      <c r="H21" s="458"/>
    </row>
    <row r="22" spans="2:14" ht="15.6" x14ac:dyDescent="0.3">
      <c r="B22" s="586">
        <v>1</v>
      </c>
      <c r="C22" s="586"/>
      <c r="D22" s="586"/>
      <c r="E22" s="586"/>
      <c r="F22" s="586">
        <v>2</v>
      </c>
      <c r="G22" s="586"/>
      <c r="H22" s="586"/>
    </row>
    <row r="23" spans="2:14" ht="15.6" x14ac:dyDescent="0.3">
      <c r="B23" s="561" t="s">
        <v>74</v>
      </c>
      <c r="C23" s="663"/>
      <c r="D23" s="663"/>
      <c r="E23" s="663"/>
      <c r="F23" s="664">
        <f>F25+F29+F33+F39</f>
        <v>32512162.75</v>
      </c>
      <c r="G23" s="665"/>
      <c r="H23" s="666"/>
    </row>
    <row r="24" spans="2:14" ht="15.6" x14ac:dyDescent="0.3">
      <c r="B24" s="567"/>
      <c r="C24" s="568"/>
      <c r="D24" s="568"/>
      <c r="E24" s="568"/>
      <c r="F24" s="595"/>
      <c r="G24" s="596"/>
      <c r="H24" s="597"/>
    </row>
    <row r="25" spans="2:14" ht="15.6" x14ac:dyDescent="0.3">
      <c r="B25" s="577" t="s">
        <v>75</v>
      </c>
      <c r="C25" s="577"/>
      <c r="D25" s="577"/>
      <c r="E25" s="577"/>
      <c r="F25" s="645">
        <v>894998.64</v>
      </c>
      <c r="G25" s="645"/>
      <c r="H25" s="645"/>
      <c r="I25" s="97"/>
    </row>
    <row r="26" spans="2:14" ht="15.6" x14ac:dyDescent="0.3">
      <c r="B26" s="567"/>
      <c r="C26" s="568"/>
      <c r="D26" s="568"/>
      <c r="E26" s="569"/>
      <c r="F26" s="595"/>
      <c r="G26" s="596"/>
      <c r="H26" s="597"/>
      <c r="I26" s="97"/>
    </row>
    <row r="27" spans="2:14" ht="15.6" x14ac:dyDescent="0.3">
      <c r="B27" s="614" t="s">
        <v>700</v>
      </c>
      <c r="C27" s="614"/>
      <c r="D27" s="614"/>
      <c r="E27" s="614"/>
      <c r="F27" s="574" t="str">
        <f>J55</f>
        <v>894 998,64**</v>
      </c>
      <c r="G27" s="575"/>
      <c r="H27" s="576"/>
      <c r="I27" s="98"/>
    </row>
    <row r="28" spans="2:14" ht="15.6" x14ac:dyDescent="0.3">
      <c r="B28" s="570"/>
      <c r="C28" s="571"/>
      <c r="D28" s="571"/>
      <c r="E28" s="572"/>
      <c r="F28" s="592"/>
      <c r="G28" s="593"/>
      <c r="H28" s="594"/>
      <c r="I28" s="98"/>
    </row>
    <row r="29" spans="2:14" ht="31.2" customHeight="1" x14ac:dyDescent="0.3">
      <c r="B29" s="424" t="s">
        <v>311</v>
      </c>
      <c r="C29" s="424"/>
      <c r="D29" s="424"/>
      <c r="E29" s="424"/>
      <c r="F29" s="649">
        <f>F32</f>
        <v>0</v>
      </c>
      <c r="G29" s="649"/>
      <c r="H29" s="649"/>
      <c r="I29" s="98"/>
    </row>
    <row r="30" spans="2:14" ht="15.6" x14ac:dyDescent="0.3">
      <c r="B30" s="423" t="s">
        <v>252</v>
      </c>
      <c r="C30" s="423"/>
      <c r="D30" s="423"/>
      <c r="E30" s="423"/>
      <c r="F30" s="644"/>
      <c r="G30" s="644"/>
      <c r="H30" s="644"/>
      <c r="I30" s="98"/>
      <c r="K30" s="97"/>
      <c r="L30" s="97"/>
      <c r="M30" s="97"/>
      <c r="N30" s="97"/>
    </row>
    <row r="31" spans="2:14" ht="31.5" customHeight="1" x14ac:dyDescent="0.3">
      <c r="B31" s="423" t="s">
        <v>253</v>
      </c>
      <c r="C31" s="423"/>
      <c r="D31" s="423"/>
      <c r="E31" s="423"/>
      <c r="F31" s="644"/>
      <c r="G31" s="644"/>
      <c r="H31" s="644"/>
      <c r="I31" s="98"/>
    </row>
    <row r="32" spans="2:14" ht="15.6" x14ac:dyDescent="0.3">
      <c r="B32" s="614" t="s">
        <v>76</v>
      </c>
      <c r="C32" s="614"/>
      <c r="D32" s="614"/>
      <c r="E32" s="614"/>
      <c r="F32" s="556"/>
      <c r="G32" s="556"/>
      <c r="H32" s="556"/>
      <c r="I32" s="98"/>
    </row>
    <row r="33" spans="2:11" ht="15.6" x14ac:dyDescent="0.3">
      <c r="B33" s="561" t="s">
        <v>312</v>
      </c>
      <c r="C33" s="663"/>
      <c r="D33" s="663"/>
      <c r="E33" s="663"/>
      <c r="F33" s="664">
        <f>F37</f>
        <v>31617164.109999999</v>
      </c>
      <c r="G33" s="665"/>
      <c r="H33" s="666"/>
      <c r="I33" s="98"/>
    </row>
    <row r="34" spans="2:11" ht="15.6" x14ac:dyDescent="0.3">
      <c r="B34" s="567"/>
      <c r="C34" s="568"/>
      <c r="D34" s="568"/>
      <c r="E34" s="568"/>
      <c r="F34" s="595"/>
      <c r="G34" s="596"/>
      <c r="H34" s="597"/>
      <c r="I34" s="98"/>
    </row>
    <row r="35" spans="2:11" ht="15.6" x14ac:dyDescent="0.3">
      <c r="B35" s="670" t="s">
        <v>254</v>
      </c>
      <c r="C35" s="670"/>
      <c r="D35" s="670"/>
      <c r="E35" s="670"/>
      <c r="F35" s="557"/>
      <c r="G35" s="557"/>
      <c r="H35" s="557"/>
      <c r="I35" s="98"/>
    </row>
    <row r="36" spans="2:11" ht="31.5" customHeight="1" x14ac:dyDescent="0.3">
      <c r="B36" s="614" t="s">
        <v>255</v>
      </c>
      <c r="C36" s="614"/>
      <c r="D36" s="614"/>
      <c r="E36" s="614"/>
      <c r="F36" s="556"/>
      <c r="G36" s="556"/>
      <c r="H36" s="556"/>
      <c r="I36" s="98"/>
    </row>
    <row r="37" spans="2:11" ht="15.6" x14ac:dyDescent="0.3">
      <c r="B37" s="563" t="s">
        <v>77</v>
      </c>
      <c r="C37" s="356"/>
      <c r="D37" s="356"/>
      <c r="E37" s="356"/>
      <c r="F37" s="574">
        <f>L215</f>
        <v>31617164.109999999</v>
      </c>
      <c r="G37" s="575"/>
      <c r="H37" s="576"/>
      <c r="I37" s="98"/>
    </row>
    <row r="38" spans="2:11" ht="15.6" x14ac:dyDescent="0.3">
      <c r="B38" s="570"/>
      <c r="C38" s="571"/>
      <c r="D38" s="571"/>
      <c r="E38" s="571"/>
      <c r="F38" s="592"/>
      <c r="G38" s="593"/>
      <c r="H38" s="594"/>
      <c r="I38" s="98"/>
    </row>
    <row r="39" spans="2:11" ht="15.6" x14ac:dyDescent="0.3">
      <c r="B39" s="671" t="s">
        <v>256</v>
      </c>
      <c r="C39" s="671"/>
      <c r="D39" s="671"/>
      <c r="E39" s="671"/>
      <c r="F39" s="559"/>
      <c r="G39" s="559"/>
      <c r="H39" s="559"/>
      <c r="I39" s="98"/>
    </row>
    <row r="40" spans="2:11" ht="15.6" x14ac:dyDescent="0.3">
      <c r="B40" s="561" t="s">
        <v>78</v>
      </c>
      <c r="C40" s="663"/>
      <c r="D40" s="663"/>
      <c r="E40" s="663"/>
      <c r="F40" s="664">
        <f>SUM(F42,F44,F45)</f>
        <v>6625891.3399999999</v>
      </c>
      <c r="G40" s="665"/>
      <c r="H40" s="666"/>
      <c r="I40" s="97"/>
    </row>
    <row r="41" spans="2:11" ht="15.6" x14ac:dyDescent="0.3">
      <c r="B41" s="672"/>
      <c r="C41" s="585"/>
      <c r="D41" s="585"/>
      <c r="E41" s="585"/>
      <c r="F41" s="673"/>
      <c r="G41" s="674"/>
      <c r="H41" s="675"/>
      <c r="I41" s="97"/>
    </row>
    <row r="42" spans="2:11" ht="15.6" x14ac:dyDescent="0.3">
      <c r="B42" s="563" t="s">
        <v>79</v>
      </c>
      <c r="C42" s="356"/>
      <c r="D42" s="356"/>
      <c r="E42" s="356"/>
      <c r="F42" s="574">
        <f>M215-F45</f>
        <v>6587271.3399999999</v>
      </c>
      <c r="G42" s="575"/>
      <c r="H42" s="576"/>
      <c r="I42" s="98"/>
    </row>
    <row r="43" spans="2:11" ht="15.6" x14ac:dyDescent="0.3">
      <c r="B43" s="570"/>
      <c r="C43" s="571"/>
      <c r="D43" s="571"/>
      <c r="E43" s="571"/>
      <c r="F43" s="592"/>
      <c r="G43" s="593"/>
      <c r="H43" s="594"/>
      <c r="I43" s="98"/>
    </row>
    <row r="44" spans="2:11" ht="15.6" x14ac:dyDescent="0.3">
      <c r="B44" s="670" t="s">
        <v>80</v>
      </c>
      <c r="C44" s="670"/>
      <c r="D44" s="670"/>
      <c r="E44" s="670"/>
      <c r="F44" s="557">
        <v>0</v>
      </c>
      <c r="G44" s="557"/>
      <c r="H44" s="557"/>
      <c r="I44" s="98"/>
    </row>
    <row r="45" spans="2:11" ht="15.6" x14ac:dyDescent="0.3">
      <c r="B45" s="423" t="s">
        <v>81</v>
      </c>
      <c r="C45" s="423"/>
      <c r="D45" s="423"/>
      <c r="E45" s="423"/>
      <c r="F45" s="644">
        <v>38620</v>
      </c>
      <c r="G45" s="644"/>
      <c r="H45" s="644"/>
      <c r="I45" s="97"/>
      <c r="K45" s="99"/>
    </row>
    <row r="46" spans="2:11" ht="15.6" x14ac:dyDescent="0.3">
      <c r="B46" s="577" t="s">
        <v>82</v>
      </c>
      <c r="C46" s="577"/>
      <c r="D46" s="577"/>
      <c r="E46" s="577"/>
      <c r="F46" s="645">
        <f>F23+F40</f>
        <v>39138054.090000004</v>
      </c>
      <c r="G46" s="645"/>
      <c r="H46" s="645"/>
      <c r="I46" s="97"/>
    </row>
    <row r="47" spans="2:11" ht="15.6" x14ac:dyDescent="0.3">
      <c r="B47" s="658"/>
      <c r="C47" s="658"/>
      <c r="D47" s="658"/>
      <c r="E47" s="658"/>
      <c r="F47" s="595"/>
      <c r="G47" s="596"/>
      <c r="H47" s="597"/>
      <c r="I47" s="97"/>
    </row>
    <row r="48" spans="2:11" ht="22.5" customHeight="1" x14ac:dyDescent="0.3">
      <c r="B48" s="490" t="s">
        <v>705</v>
      </c>
      <c r="C48" s="490"/>
      <c r="D48" s="490"/>
      <c r="E48" s="100"/>
      <c r="F48" s="101"/>
      <c r="G48" s="101"/>
      <c r="H48" s="101"/>
      <c r="I48" s="97"/>
    </row>
    <row r="50" spans="2:21" ht="15.6" x14ac:dyDescent="0.3">
      <c r="B50" s="361" t="s">
        <v>83</v>
      </c>
      <c r="C50" s="361"/>
      <c r="D50" s="361"/>
      <c r="E50" s="361"/>
      <c r="F50" s="361"/>
      <c r="G50" s="361"/>
      <c r="H50" s="361"/>
    </row>
    <row r="51" spans="2:21" ht="16.2" customHeight="1" x14ac:dyDescent="0.3">
      <c r="B51" s="477" t="s">
        <v>84</v>
      </c>
      <c r="C51" s="359" t="s">
        <v>85</v>
      </c>
      <c r="D51" s="359" t="s">
        <v>86</v>
      </c>
      <c r="E51" s="359" t="s">
        <v>87</v>
      </c>
      <c r="F51" s="359" t="s">
        <v>88</v>
      </c>
      <c r="G51" s="359" t="s">
        <v>89</v>
      </c>
      <c r="H51" s="359" t="s">
        <v>90</v>
      </c>
      <c r="I51" s="359" t="s">
        <v>91</v>
      </c>
      <c r="J51" s="359"/>
      <c r="K51" s="359"/>
      <c r="L51" s="359"/>
      <c r="M51" s="359"/>
      <c r="N51" s="359" t="s">
        <v>6</v>
      </c>
      <c r="O51" s="359"/>
      <c r="P51" s="359" t="s">
        <v>92</v>
      </c>
      <c r="Q51" s="359" t="s">
        <v>93</v>
      </c>
    </row>
    <row r="52" spans="2:21" ht="46.95" customHeight="1" x14ac:dyDescent="0.3">
      <c r="B52" s="478"/>
      <c r="C52" s="359"/>
      <c r="D52" s="359"/>
      <c r="E52" s="359"/>
      <c r="F52" s="359"/>
      <c r="G52" s="359"/>
      <c r="H52" s="359"/>
      <c r="I52" s="359" t="s">
        <v>45</v>
      </c>
      <c r="J52" s="359" t="s">
        <v>94</v>
      </c>
      <c r="K52" s="359"/>
      <c r="L52" s="359"/>
      <c r="M52" s="359" t="s">
        <v>737</v>
      </c>
      <c r="N52" s="359" t="s">
        <v>96</v>
      </c>
      <c r="O52" s="359" t="s">
        <v>97</v>
      </c>
      <c r="P52" s="359"/>
      <c r="Q52" s="359"/>
    </row>
    <row r="53" spans="2:21" ht="96" customHeight="1" x14ac:dyDescent="0.3">
      <c r="B53" s="479"/>
      <c r="C53" s="359"/>
      <c r="D53" s="359"/>
      <c r="E53" s="359"/>
      <c r="F53" s="359"/>
      <c r="G53" s="359"/>
      <c r="H53" s="359"/>
      <c r="I53" s="359"/>
      <c r="J53" s="3" t="s">
        <v>98</v>
      </c>
      <c r="K53" s="3" t="s">
        <v>99</v>
      </c>
      <c r="L53" s="3" t="s">
        <v>100</v>
      </c>
      <c r="M53" s="359"/>
      <c r="N53" s="359"/>
      <c r="O53" s="359"/>
      <c r="P53" s="359"/>
      <c r="Q53" s="359"/>
    </row>
    <row r="54" spans="2:21" ht="15.6" x14ac:dyDescent="0.3">
      <c r="B54" s="4">
        <v>1</v>
      </c>
      <c r="C54" s="4">
        <v>2</v>
      </c>
      <c r="D54" s="4">
        <v>3</v>
      </c>
      <c r="E54" s="4">
        <v>4</v>
      </c>
      <c r="F54" s="4">
        <v>5</v>
      </c>
      <c r="G54" s="4">
        <v>6</v>
      </c>
      <c r="H54" s="4">
        <v>7</v>
      </c>
      <c r="I54" s="4">
        <v>8</v>
      </c>
      <c r="J54" s="4">
        <v>9</v>
      </c>
      <c r="K54" s="4">
        <v>10</v>
      </c>
      <c r="L54" s="4">
        <v>11</v>
      </c>
      <c r="M54" s="4">
        <v>12</v>
      </c>
      <c r="N54" s="4">
        <v>13</v>
      </c>
      <c r="O54" s="4">
        <v>14</v>
      </c>
      <c r="P54" s="4">
        <v>15</v>
      </c>
      <c r="Q54" s="4">
        <v>16</v>
      </c>
      <c r="S54" s="96"/>
      <c r="T54" s="96"/>
      <c r="U54" s="96"/>
    </row>
    <row r="55" spans="2:21" ht="15.6" x14ac:dyDescent="0.3">
      <c r="B55" s="481" t="s">
        <v>619</v>
      </c>
      <c r="C55" s="400" t="s">
        <v>101</v>
      </c>
      <c r="D55" s="375" t="s">
        <v>706</v>
      </c>
      <c r="E55" s="375" t="s">
        <v>707</v>
      </c>
      <c r="F55" s="346" t="s">
        <v>260</v>
      </c>
      <c r="G55" s="346" t="s">
        <v>261</v>
      </c>
      <c r="H55" s="400" t="s">
        <v>102</v>
      </c>
      <c r="I55" s="137">
        <f>I63+I65+I69+I73+I77+I79+I83</f>
        <v>11195796.100000001</v>
      </c>
      <c r="J55" s="137" t="str">
        <f>J79</f>
        <v>894 998,64**</v>
      </c>
      <c r="K55" s="137">
        <f>SUM(K63:K84)</f>
        <v>0</v>
      </c>
      <c r="L55" s="137">
        <f>L63+L65+L69+L73+L77+L79+L83</f>
        <v>8083748.8200000003</v>
      </c>
      <c r="M55" s="137">
        <f>M63+M65+M69+M73+M77+M79+M83</f>
        <v>2217048.6399999997</v>
      </c>
      <c r="N55" s="346" t="s">
        <v>623</v>
      </c>
      <c r="O55" s="12">
        <f>O63+O65+O69+O73+O79+O77+O83</f>
        <v>7</v>
      </c>
      <c r="P55" s="411"/>
      <c r="Q55" s="400"/>
      <c r="S55" s="96"/>
      <c r="T55" s="96"/>
      <c r="U55" s="96"/>
    </row>
    <row r="56" spans="2:21" ht="15.6" x14ac:dyDescent="0.3">
      <c r="B56" s="482"/>
      <c r="C56" s="401"/>
      <c r="D56" s="376"/>
      <c r="E56" s="376"/>
      <c r="F56" s="347"/>
      <c r="G56" s="347"/>
      <c r="H56" s="401"/>
      <c r="I56" s="200"/>
      <c r="J56" s="200"/>
      <c r="K56" s="200"/>
      <c r="L56" s="200"/>
      <c r="M56" s="200"/>
      <c r="N56" s="348"/>
      <c r="O56" s="11" t="s">
        <v>23</v>
      </c>
      <c r="P56" s="412"/>
      <c r="Q56" s="401"/>
      <c r="S56" s="96"/>
      <c r="T56" s="96"/>
      <c r="U56" s="96"/>
    </row>
    <row r="57" spans="2:21" ht="15.75" customHeight="1" x14ac:dyDescent="0.3">
      <c r="B57" s="482"/>
      <c r="C57" s="401"/>
      <c r="D57" s="376"/>
      <c r="E57" s="376"/>
      <c r="F57" s="347"/>
      <c r="G57" s="347"/>
      <c r="H57" s="401"/>
      <c r="I57" s="112"/>
      <c r="J57" s="138"/>
      <c r="K57" s="138"/>
      <c r="L57" s="112"/>
      <c r="M57" s="112"/>
      <c r="N57" s="346" t="s">
        <v>624</v>
      </c>
      <c r="O57" s="12">
        <f>O75+O78+O84</f>
        <v>8076</v>
      </c>
      <c r="P57" s="412"/>
      <c r="Q57" s="401"/>
      <c r="S57" s="96"/>
      <c r="T57" s="96"/>
      <c r="U57" s="96"/>
    </row>
    <row r="58" spans="2:21" ht="15.75" customHeight="1" x14ac:dyDescent="0.3">
      <c r="B58" s="482"/>
      <c r="C58" s="401"/>
      <c r="D58" s="376"/>
      <c r="E58" s="376"/>
      <c r="F58" s="347"/>
      <c r="G58" s="347"/>
      <c r="H58" s="401"/>
      <c r="I58" s="112"/>
      <c r="J58" s="112"/>
      <c r="K58" s="112"/>
      <c r="L58" s="112"/>
      <c r="M58" s="112"/>
      <c r="N58" s="347"/>
      <c r="O58" s="232"/>
      <c r="P58" s="412"/>
      <c r="Q58" s="401"/>
      <c r="S58" s="96"/>
      <c r="T58" s="96"/>
      <c r="U58" s="96"/>
    </row>
    <row r="59" spans="2:21" ht="32.25" customHeight="1" x14ac:dyDescent="0.3">
      <c r="B59" s="482"/>
      <c r="C59" s="401"/>
      <c r="D59" s="376"/>
      <c r="E59" s="376"/>
      <c r="F59" s="347"/>
      <c r="G59" s="347"/>
      <c r="H59" s="401"/>
      <c r="I59" s="112"/>
      <c r="J59" s="112"/>
      <c r="K59" s="112"/>
      <c r="L59" s="112"/>
      <c r="M59" s="112"/>
      <c r="N59" s="348"/>
      <c r="O59" s="11" t="s">
        <v>23</v>
      </c>
      <c r="P59" s="412"/>
      <c r="Q59" s="401"/>
      <c r="S59" s="96"/>
      <c r="T59" s="96"/>
      <c r="U59" s="96"/>
    </row>
    <row r="60" spans="2:21" ht="15.75" customHeight="1" x14ac:dyDescent="0.3">
      <c r="B60" s="482"/>
      <c r="C60" s="401"/>
      <c r="D60" s="376"/>
      <c r="E60" s="376"/>
      <c r="F60" s="347"/>
      <c r="G60" s="347"/>
      <c r="H60" s="401"/>
      <c r="I60" s="112"/>
      <c r="J60" s="112"/>
      <c r="K60" s="112"/>
      <c r="L60" s="112"/>
      <c r="M60" s="112"/>
      <c r="N60" s="346" t="s">
        <v>628</v>
      </c>
      <c r="O60" s="330">
        <f>O64+O67+O71+O81</f>
        <v>21.973999999999997</v>
      </c>
      <c r="P60" s="412"/>
      <c r="Q60" s="401"/>
      <c r="S60" s="96"/>
      <c r="T60" s="96"/>
      <c r="U60" s="96"/>
    </row>
    <row r="61" spans="2:21" ht="15.75" customHeight="1" x14ac:dyDescent="0.3">
      <c r="B61" s="482"/>
      <c r="C61" s="401"/>
      <c r="D61" s="376"/>
      <c r="E61" s="376"/>
      <c r="F61" s="347"/>
      <c r="G61" s="347"/>
      <c r="H61" s="401"/>
      <c r="I61" s="112"/>
      <c r="J61" s="112"/>
      <c r="K61" s="112"/>
      <c r="L61" s="112"/>
      <c r="M61" s="112"/>
      <c r="N61" s="347"/>
      <c r="O61" s="329"/>
      <c r="P61" s="412"/>
      <c r="Q61" s="401"/>
      <c r="S61" s="96"/>
      <c r="T61" s="96"/>
      <c r="U61" s="96"/>
    </row>
    <row r="62" spans="2:21" ht="132.75" customHeight="1" x14ac:dyDescent="0.3">
      <c r="B62" s="482"/>
      <c r="C62" s="401"/>
      <c r="D62" s="376"/>
      <c r="E62" s="376"/>
      <c r="F62" s="347"/>
      <c r="G62" s="347"/>
      <c r="H62" s="401"/>
      <c r="I62" s="112"/>
      <c r="J62" s="112"/>
      <c r="K62" s="112"/>
      <c r="L62" s="112"/>
      <c r="M62" s="112"/>
      <c r="N62" s="348"/>
      <c r="O62" s="11" t="s">
        <v>23</v>
      </c>
      <c r="P62" s="412"/>
      <c r="Q62" s="401"/>
      <c r="S62" s="96"/>
      <c r="T62" s="96"/>
      <c r="U62" s="96"/>
    </row>
    <row r="63" spans="2:21" ht="46.8" outlineLevel="1" x14ac:dyDescent="0.3">
      <c r="B63" s="346" t="s">
        <v>658</v>
      </c>
      <c r="C63" s="420"/>
      <c r="D63" s="346" t="s">
        <v>291</v>
      </c>
      <c r="E63" s="400"/>
      <c r="F63" s="418"/>
      <c r="G63" s="346" t="s">
        <v>261</v>
      </c>
      <c r="H63" s="420"/>
      <c r="I63" s="407">
        <f>SUM(J63:M64)</f>
        <v>700000</v>
      </c>
      <c r="J63" s="407">
        <v>0</v>
      </c>
      <c r="K63" s="407">
        <v>0</v>
      </c>
      <c r="L63" s="407">
        <v>595000</v>
      </c>
      <c r="M63" s="407">
        <v>105000</v>
      </c>
      <c r="N63" s="30" t="s">
        <v>623</v>
      </c>
      <c r="O63" s="38">
        <v>1</v>
      </c>
      <c r="P63" s="400" t="s">
        <v>288</v>
      </c>
      <c r="Q63" s="400" t="s">
        <v>627</v>
      </c>
      <c r="S63" s="96"/>
      <c r="T63" s="96"/>
      <c r="U63" s="96"/>
    </row>
    <row r="64" spans="2:21" ht="81.75" customHeight="1" outlineLevel="1" x14ac:dyDescent="0.3">
      <c r="B64" s="347"/>
      <c r="C64" s="421"/>
      <c r="D64" s="347"/>
      <c r="E64" s="401"/>
      <c r="F64" s="419"/>
      <c r="G64" s="347"/>
      <c r="H64" s="421"/>
      <c r="I64" s="408"/>
      <c r="J64" s="408"/>
      <c r="K64" s="408"/>
      <c r="L64" s="408"/>
      <c r="M64" s="408"/>
      <c r="N64" s="27" t="s">
        <v>628</v>
      </c>
      <c r="O64" s="91">
        <v>1.3240000000000001</v>
      </c>
      <c r="P64" s="401"/>
      <c r="Q64" s="401"/>
      <c r="S64" s="96"/>
      <c r="T64" s="96"/>
      <c r="U64" s="96"/>
    </row>
    <row r="65" spans="2:21" ht="15.75" customHeight="1" outlineLevel="1" x14ac:dyDescent="0.3">
      <c r="B65" s="346" t="s">
        <v>659</v>
      </c>
      <c r="C65" s="420"/>
      <c r="D65" s="346" t="s">
        <v>297</v>
      </c>
      <c r="E65" s="400"/>
      <c r="F65" s="418"/>
      <c r="G65" s="346" t="s">
        <v>261</v>
      </c>
      <c r="H65" s="420"/>
      <c r="I65" s="61">
        <f>SUM(J65:M65)</f>
        <v>1500981.81</v>
      </c>
      <c r="J65" s="61">
        <v>0</v>
      </c>
      <c r="K65" s="61">
        <v>0</v>
      </c>
      <c r="L65" s="61">
        <v>1275834.53</v>
      </c>
      <c r="M65" s="61">
        <v>225147.28</v>
      </c>
      <c r="N65" s="346" t="s">
        <v>623</v>
      </c>
      <c r="O65" s="602">
        <v>1</v>
      </c>
      <c r="P65" s="400" t="s">
        <v>788</v>
      </c>
      <c r="Q65" s="400" t="s">
        <v>282</v>
      </c>
      <c r="S65" s="96"/>
      <c r="T65" s="96"/>
      <c r="U65" s="96"/>
    </row>
    <row r="66" spans="2:21" ht="15.6" outlineLevel="1" x14ac:dyDescent="0.3">
      <c r="B66" s="347"/>
      <c r="C66" s="421"/>
      <c r="D66" s="347"/>
      <c r="E66" s="401"/>
      <c r="F66" s="419"/>
      <c r="G66" s="347"/>
      <c r="H66" s="421"/>
      <c r="I66" s="201"/>
      <c r="J66" s="136"/>
      <c r="K66" s="136"/>
      <c r="L66" s="201"/>
      <c r="M66" s="201"/>
      <c r="N66" s="348"/>
      <c r="O66" s="603"/>
      <c r="P66" s="401"/>
      <c r="Q66" s="401"/>
      <c r="S66" s="96"/>
      <c r="T66" s="96"/>
      <c r="U66" s="96"/>
    </row>
    <row r="67" spans="2:21" ht="15.6" outlineLevel="1" x14ac:dyDescent="0.3">
      <c r="B67" s="347"/>
      <c r="C67" s="421"/>
      <c r="D67" s="347"/>
      <c r="E67" s="401"/>
      <c r="F67" s="419"/>
      <c r="G67" s="347"/>
      <c r="H67" s="421"/>
      <c r="I67" s="201"/>
      <c r="J67" s="136"/>
      <c r="K67" s="136"/>
      <c r="L67" s="201"/>
      <c r="M67" s="201"/>
      <c r="N67" s="346" t="s">
        <v>628</v>
      </c>
      <c r="O67" s="91">
        <v>2.7</v>
      </c>
      <c r="P67" s="639"/>
      <c r="Q67" s="401"/>
      <c r="S67" s="96"/>
      <c r="T67" s="96"/>
      <c r="U67" s="96"/>
    </row>
    <row r="68" spans="2:21" ht="82.5" customHeight="1" outlineLevel="1" x14ac:dyDescent="0.3">
      <c r="B68" s="347"/>
      <c r="C68" s="421"/>
      <c r="D68" s="347"/>
      <c r="E68" s="401"/>
      <c r="F68" s="419"/>
      <c r="G68" s="347"/>
      <c r="H68" s="421"/>
      <c r="I68" s="201"/>
      <c r="J68" s="156"/>
      <c r="K68" s="156"/>
      <c r="L68" s="201"/>
      <c r="M68" s="201"/>
      <c r="N68" s="348"/>
      <c r="O68" s="331"/>
      <c r="P68" s="640"/>
      <c r="Q68" s="401"/>
      <c r="S68" s="96"/>
      <c r="T68" s="96"/>
      <c r="U68" s="96"/>
    </row>
    <row r="69" spans="2:21" ht="15.75" customHeight="1" outlineLevel="1" x14ac:dyDescent="0.3">
      <c r="B69" s="346" t="s">
        <v>660</v>
      </c>
      <c r="C69" s="420"/>
      <c r="D69" s="346" t="s">
        <v>297</v>
      </c>
      <c r="E69" s="400"/>
      <c r="F69" s="418"/>
      <c r="G69" s="346" t="s">
        <v>261</v>
      </c>
      <c r="H69" s="420"/>
      <c r="I69" s="61">
        <f>SUM(J69:M69)</f>
        <v>2083900</v>
      </c>
      <c r="J69" s="61">
        <v>0</v>
      </c>
      <c r="K69" s="61">
        <v>0</v>
      </c>
      <c r="L69" s="61">
        <v>1771314.95</v>
      </c>
      <c r="M69" s="61">
        <v>312585.05</v>
      </c>
      <c r="N69" s="346" t="s">
        <v>623</v>
      </c>
      <c r="O69" s="602">
        <v>1</v>
      </c>
      <c r="P69" s="400" t="s">
        <v>626</v>
      </c>
      <c r="Q69" s="400" t="s">
        <v>627</v>
      </c>
      <c r="S69" s="96"/>
      <c r="T69" s="96"/>
      <c r="U69" s="96"/>
    </row>
    <row r="70" spans="2:21" ht="15.6" outlineLevel="1" x14ac:dyDescent="0.3">
      <c r="B70" s="347"/>
      <c r="C70" s="421"/>
      <c r="D70" s="347"/>
      <c r="E70" s="401"/>
      <c r="F70" s="419"/>
      <c r="G70" s="347"/>
      <c r="H70" s="421"/>
      <c r="I70" s="201"/>
      <c r="J70" s="201"/>
      <c r="K70" s="201"/>
      <c r="L70" s="201"/>
      <c r="M70" s="201"/>
      <c r="N70" s="348"/>
      <c r="O70" s="603"/>
      <c r="P70" s="401"/>
      <c r="Q70" s="401"/>
      <c r="S70" s="96"/>
      <c r="T70" s="96"/>
      <c r="U70" s="96"/>
    </row>
    <row r="71" spans="2:21" ht="15.75" customHeight="1" outlineLevel="1" x14ac:dyDescent="0.3">
      <c r="B71" s="347"/>
      <c r="C71" s="421"/>
      <c r="D71" s="347"/>
      <c r="E71" s="401"/>
      <c r="F71" s="419"/>
      <c r="G71" s="347"/>
      <c r="H71" s="421"/>
      <c r="I71" s="136"/>
      <c r="J71" s="136"/>
      <c r="K71" s="136"/>
      <c r="L71" s="136"/>
      <c r="M71" s="136"/>
      <c r="N71" s="346" t="s">
        <v>628</v>
      </c>
      <c r="O71" s="91">
        <v>7.6</v>
      </c>
      <c r="P71" s="401"/>
      <c r="Q71" s="639"/>
      <c r="S71" s="96"/>
      <c r="T71" s="96"/>
      <c r="U71" s="96"/>
    </row>
    <row r="72" spans="2:21" ht="83.25" customHeight="1" outlineLevel="1" x14ac:dyDescent="0.3">
      <c r="B72" s="347"/>
      <c r="C72" s="421"/>
      <c r="D72" s="347"/>
      <c r="E72" s="401"/>
      <c r="F72" s="419"/>
      <c r="G72" s="347"/>
      <c r="H72" s="421"/>
      <c r="I72" s="136"/>
      <c r="J72" s="136"/>
      <c r="K72" s="136"/>
      <c r="L72" s="136"/>
      <c r="M72" s="136"/>
      <c r="N72" s="348"/>
      <c r="O72" s="331"/>
      <c r="P72" s="401"/>
      <c r="Q72" s="640"/>
      <c r="S72" s="96"/>
      <c r="T72" s="96"/>
      <c r="U72" s="96"/>
    </row>
    <row r="73" spans="2:21" ht="15.75" customHeight="1" outlineLevel="1" x14ac:dyDescent="0.3">
      <c r="B73" s="346" t="s">
        <v>661</v>
      </c>
      <c r="C73" s="420"/>
      <c r="D73" s="346" t="s">
        <v>297</v>
      </c>
      <c r="E73" s="346" t="s">
        <v>635</v>
      </c>
      <c r="F73" s="418"/>
      <c r="G73" s="346" t="s">
        <v>261</v>
      </c>
      <c r="H73" s="420"/>
      <c r="I73" s="61">
        <f>SUM(J73:M73)</f>
        <v>1343058.05</v>
      </c>
      <c r="J73" s="407">
        <v>0</v>
      </c>
      <c r="K73" s="407">
        <v>0</v>
      </c>
      <c r="L73" s="61">
        <v>1141599.3400000001</v>
      </c>
      <c r="M73" s="61">
        <v>201458.71</v>
      </c>
      <c r="N73" s="346" t="s">
        <v>623</v>
      </c>
      <c r="O73" s="602">
        <v>1</v>
      </c>
      <c r="P73" s="400" t="s">
        <v>788</v>
      </c>
      <c r="Q73" s="400" t="s">
        <v>636</v>
      </c>
      <c r="S73" s="96"/>
      <c r="T73" s="96"/>
      <c r="U73" s="96"/>
    </row>
    <row r="74" spans="2:21" ht="15.6" outlineLevel="1" x14ac:dyDescent="0.3">
      <c r="B74" s="347"/>
      <c r="C74" s="421"/>
      <c r="D74" s="347"/>
      <c r="E74" s="347"/>
      <c r="F74" s="419"/>
      <c r="G74" s="347"/>
      <c r="H74" s="421"/>
      <c r="I74" s="201"/>
      <c r="J74" s="408"/>
      <c r="K74" s="408"/>
      <c r="L74" s="201"/>
      <c r="M74" s="201"/>
      <c r="N74" s="348"/>
      <c r="O74" s="603"/>
      <c r="P74" s="401"/>
      <c r="Q74" s="401"/>
      <c r="S74" s="96"/>
      <c r="T74" s="96"/>
      <c r="U74" s="96"/>
    </row>
    <row r="75" spans="2:21" ht="15.6" outlineLevel="1" x14ac:dyDescent="0.3">
      <c r="B75" s="347"/>
      <c r="C75" s="421"/>
      <c r="D75" s="347"/>
      <c r="E75" s="347"/>
      <c r="F75" s="419"/>
      <c r="G75" s="347"/>
      <c r="H75" s="421"/>
      <c r="I75" s="201"/>
      <c r="J75" s="408"/>
      <c r="K75" s="408"/>
      <c r="L75" s="201"/>
      <c r="M75" s="201"/>
      <c r="N75" s="346" t="s">
        <v>624</v>
      </c>
      <c r="O75" s="38">
        <v>5076</v>
      </c>
      <c r="P75" s="639"/>
      <c r="Q75" s="401"/>
      <c r="S75" s="96"/>
      <c r="T75" s="96"/>
      <c r="U75" s="96"/>
    </row>
    <row r="76" spans="2:21" ht="113.25" customHeight="1" outlineLevel="1" x14ac:dyDescent="0.3">
      <c r="B76" s="348"/>
      <c r="C76" s="154"/>
      <c r="D76" s="348"/>
      <c r="E76" s="348"/>
      <c r="F76" s="155"/>
      <c r="G76" s="348"/>
      <c r="H76" s="154"/>
      <c r="I76" s="201"/>
      <c r="J76" s="136"/>
      <c r="K76" s="136"/>
      <c r="L76" s="201"/>
      <c r="M76" s="201"/>
      <c r="N76" s="348"/>
      <c r="O76" s="198"/>
      <c r="P76" s="640"/>
      <c r="Q76" s="402"/>
      <c r="S76" s="96"/>
      <c r="T76" s="96"/>
      <c r="U76" s="96"/>
    </row>
    <row r="77" spans="2:21" ht="36" customHeight="1" outlineLevel="1" x14ac:dyDescent="0.3">
      <c r="B77" s="346" t="s">
        <v>662</v>
      </c>
      <c r="C77" s="420"/>
      <c r="D77" s="346" t="s">
        <v>354</v>
      </c>
      <c r="E77" s="400"/>
      <c r="F77" s="418"/>
      <c r="G77" s="346" t="s">
        <v>261</v>
      </c>
      <c r="H77" s="420"/>
      <c r="I77" s="393">
        <f>SUM(J77:M78)</f>
        <v>1832352.95</v>
      </c>
      <c r="J77" s="407">
        <v>0</v>
      </c>
      <c r="K77" s="407">
        <v>0</v>
      </c>
      <c r="L77" s="407">
        <v>1557500</v>
      </c>
      <c r="M77" s="393">
        <v>274852.95</v>
      </c>
      <c r="N77" s="30" t="s">
        <v>623</v>
      </c>
      <c r="O77" s="38">
        <v>1</v>
      </c>
      <c r="P77" s="400" t="s">
        <v>637</v>
      </c>
      <c r="Q77" s="400" t="s">
        <v>634</v>
      </c>
      <c r="S77" s="96"/>
      <c r="T77" s="96"/>
      <c r="U77" s="96"/>
    </row>
    <row r="78" spans="2:21" ht="46.8" outlineLevel="1" x14ac:dyDescent="0.3">
      <c r="B78" s="347"/>
      <c r="C78" s="421"/>
      <c r="D78" s="347"/>
      <c r="E78" s="401"/>
      <c r="F78" s="419"/>
      <c r="G78" s="347"/>
      <c r="H78" s="421"/>
      <c r="I78" s="394"/>
      <c r="J78" s="408"/>
      <c r="K78" s="408"/>
      <c r="L78" s="408"/>
      <c r="M78" s="394"/>
      <c r="N78" s="27" t="s">
        <v>624</v>
      </c>
      <c r="O78" s="38">
        <v>2000</v>
      </c>
      <c r="P78" s="401"/>
      <c r="Q78" s="401"/>
      <c r="S78" s="96"/>
      <c r="T78" s="96"/>
      <c r="U78" s="96"/>
    </row>
    <row r="79" spans="2:21" ht="14.4" customHeight="1" outlineLevel="1" x14ac:dyDescent="0.3">
      <c r="B79" s="346" t="s">
        <v>663</v>
      </c>
      <c r="C79" s="420"/>
      <c r="D79" s="346" t="s">
        <v>271</v>
      </c>
      <c r="E79" s="346"/>
      <c r="F79" s="418"/>
      <c r="G79" s="346" t="s">
        <v>261</v>
      </c>
      <c r="H79" s="420"/>
      <c r="I79" s="61">
        <f>SUM(894998.64+K79,L79,M79)</f>
        <v>3585503.29</v>
      </c>
      <c r="J79" s="61" t="s">
        <v>790</v>
      </c>
      <c r="K79" s="61">
        <v>0</v>
      </c>
      <c r="L79" s="61">
        <v>1615000</v>
      </c>
      <c r="M79" s="61">
        <v>1075504.6499999999</v>
      </c>
      <c r="N79" s="346" t="s">
        <v>623</v>
      </c>
      <c r="O79" s="602">
        <v>1</v>
      </c>
      <c r="P79" s="400" t="s">
        <v>753</v>
      </c>
      <c r="Q79" s="400" t="s">
        <v>791</v>
      </c>
      <c r="S79" s="96"/>
      <c r="T79" s="96"/>
      <c r="U79" s="96"/>
    </row>
    <row r="80" spans="2:21" ht="31.95" customHeight="1" outlineLevel="1" x14ac:dyDescent="0.3">
      <c r="B80" s="347"/>
      <c r="C80" s="421"/>
      <c r="D80" s="347"/>
      <c r="E80" s="347"/>
      <c r="F80" s="419"/>
      <c r="G80" s="347"/>
      <c r="H80" s="421"/>
      <c r="I80" s="201"/>
      <c r="J80" s="200"/>
      <c r="K80" s="136"/>
      <c r="L80" s="201"/>
      <c r="M80" s="201"/>
      <c r="N80" s="348"/>
      <c r="O80" s="603"/>
      <c r="P80" s="401"/>
      <c r="Q80" s="401"/>
      <c r="S80" s="96"/>
      <c r="T80" s="96"/>
      <c r="U80" s="96"/>
    </row>
    <row r="81" spans="2:21" ht="15.6" customHeight="1" outlineLevel="1" x14ac:dyDescent="0.3">
      <c r="B81" s="347"/>
      <c r="C81" s="421"/>
      <c r="D81" s="347"/>
      <c r="E81" s="347"/>
      <c r="F81" s="419"/>
      <c r="G81" s="347"/>
      <c r="H81" s="421"/>
      <c r="I81" s="136"/>
      <c r="J81" s="136"/>
      <c r="K81" s="136"/>
      <c r="L81" s="136"/>
      <c r="M81" s="136"/>
      <c r="N81" s="346" t="s">
        <v>628</v>
      </c>
      <c r="O81" s="61">
        <v>10.35</v>
      </c>
      <c r="P81" s="639"/>
      <c r="Q81" s="639"/>
      <c r="S81" s="96"/>
      <c r="T81" s="96"/>
      <c r="U81" s="96"/>
    </row>
    <row r="82" spans="2:21" ht="53.4" customHeight="1" outlineLevel="1" x14ac:dyDescent="0.3">
      <c r="B82" s="348"/>
      <c r="C82" s="154"/>
      <c r="D82" s="348"/>
      <c r="E82" s="348"/>
      <c r="F82" s="155"/>
      <c r="G82" s="348"/>
      <c r="H82" s="154"/>
      <c r="I82" s="136"/>
      <c r="J82" s="136"/>
      <c r="K82" s="136"/>
      <c r="L82" s="136"/>
      <c r="M82" s="136"/>
      <c r="N82" s="348"/>
      <c r="O82" s="332"/>
      <c r="P82" s="640"/>
      <c r="Q82" s="640"/>
      <c r="S82" s="96"/>
      <c r="T82" s="96"/>
      <c r="U82" s="96"/>
    </row>
    <row r="83" spans="2:21" ht="46.8" outlineLevel="1" x14ac:dyDescent="0.3">
      <c r="B83" s="346" t="s">
        <v>691</v>
      </c>
      <c r="C83" s="420"/>
      <c r="D83" s="346" t="s">
        <v>271</v>
      </c>
      <c r="E83" s="375" t="s">
        <v>692</v>
      </c>
      <c r="F83" s="418"/>
      <c r="G83" s="346" t="s">
        <v>261</v>
      </c>
      <c r="H83" s="420"/>
      <c r="I83" s="407">
        <f>SUM(J83:M84)</f>
        <v>150000</v>
      </c>
      <c r="J83" s="407">
        <v>0</v>
      </c>
      <c r="K83" s="407">
        <v>0</v>
      </c>
      <c r="L83" s="407">
        <v>127500</v>
      </c>
      <c r="M83" s="407">
        <v>22500</v>
      </c>
      <c r="N83" s="30" t="s">
        <v>623</v>
      </c>
      <c r="O83" s="38">
        <v>1</v>
      </c>
      <c r="P83" s="25" t="s">
        <v>753</v>
      </c>
      <c r="Q83" s="400" t="s">
        <v>356</v>
      </c>
      <c r="S83" s="96"/>
      <c r="T83" s="96"/>
      <c r="U83" s="96"/>
    </row>
    <row r="84" spans="2:21" ht="129" customHeight="1" outlineLevel="1" x14ac:dyDescent="0.3">
      <c r="B84" s="347"/>
      <c r="C84" s="421"/>
      <c r="D84" s="347"/>
      <c r="E84" s="376"/>
      <c r="F84" s="419"/>
      <c r="G84" s="347"/>
      <c r="H84" s="421"/>
      <c r="I84" s="408"/>
      <c r="J84" s="408"/>
      <c r="K84" s="408"/>
      <c r="L84" s="408"/>
      <c r="M84" s="408"/>
      <c r="N84" s="27" t="s">
        <v>624</v>
      </c>
      <c r="O84" s="38">
        <v>1000</v>
      </c>
      <c r="P84" s="219"/>
      <c r="Q84" s="401"/>
      <c r="S84" s="96"/>
      <c r="T84" s="96"/>
      <c r="U84" s="96"/>
    </row>
    <row r="85" spans="2:21" ht="15.6" x14ac:dyDescent="0.3">
      <c r="B85" s="481" t="s">
        <v>620</v>
      </c>
      <c r="C85" s="420"/>
      <c r="D85" s="375" t="s">
        <v>708</v>
      </c>
      <c r="E85" s="375" t="s">
        <v>707</v>
      </c>
      <c r="F85" s="420"/>
      <c r="G85" s="346" t="s">
        <v>261</v>
      </c>
      <c r="H85" s="420"/>
      <c r="I85" s="137">
        <f>SUM(J85:M85)</f>
        <v>24104431.800000001</v>
      </c>
      <c r="J85" s="137">
        <f>SUM(J99:J187)</f>
        <v>0</v>
      </c>
      <c r="K85" s="137">
        <f>SUM(K99:K187)</f>
        <v>0</v>
      </c>
      <c r="L85" s="137">
        <f>L99+L105+L109+L115+L121+L125+L127+L130+L133+L136+L139+L142+L145+L149+L153+L159+L166+L169+L174+L177+L180+L185</f>
        <v>20488766.460000001</v>
      </c>
      <c r="M85" s="137">
        <f>M99+M105+M109+M115+M121+M125+M127+M130+M133+M136+M139+M142+M145+M149+M153+M159+M166+M169+M174+M177+M180+M185</f>
        <v>3615665.34</v>
      </c>
      <c r="N85" s="375" t="s">
        <v>779</v>
      </c>
      <c r="O85" s="89">
        <f>O99+O105+O109+O115+O121+O127+O130+O133+O136+O139+O142+O145+O149+O153+O159+O166+O169+O174+O177+O180+O185</f>
        <v>21</v>
      </c>
      <c r="P85" s="683"/>
      <c r="Q85" s="400"/>
      <c r="S85" s="96"/>
      <c r="T85" s="96"/>
      <c r="U85" s="96"/>
    </row>
    <row r="86" spans="2:21" ht="15.6" x14ac:dyDescent="0.3">
      <c r="B86" s="482"/>
      <c r="C86" s="421"/>
      <c r="D86" s="376"/>
      <c r="E86" s="376"/>
      <c r="F86" s="421"/>
      <c r="G86" s="347"/>
      <c r="H86" s="421"/>
      <c r="I86" s="200"/>
      <c r="J86" s="138"/>
      <c r="K86" s="138"/>
      <c r="L86" s="200"/>
      <c r="M86" s="200"/>
      <c r="N86" s="376"/>
      <c r="O86" s="237"/>
      <c r="P86" s="684"/>
      <c r="Q86" s="401"/>
      <c r="S86" s="96"/>
      <c r="T86" s="96"/>
      <c r="U86" s="96"/>
    </row>
    <row r="87" spans="2:21" ht="15.6" x14ac:dyDescent="0.3">
      <c r="B87" s="482"/>
      <c r="C87" s="421"/>
      <c r="D87" s="376"/>
      <c r="E87" s="376"/>
      <c r="F87" s="421"/>
      <c r="G87" s="347"/>
      <c r="H87" s="421"/>
      <c r="I87" s="112"/>
      <c r="J87" s="112"/>
      <c r="K87" s="112"/>
      <c r="L87" s="112"/>
      <c r="M87" s="112"/>
      <c r="N87" s="372"/>
      <c r="O87" s="87" t="s">
        <v>23</v>
      </c>
      <c r="P87" s="684"/>
      <c r="Q87" s="401"/>
      <c r="S87" s="96"/>
      <c r="T87" s="96"/>
      <c r="U87" s="96"/>
    </row>
    <row r="88" spans="2:21" ht="15.6" x14ac:dyDescent="0.3">
      <c r="B88" s="482"/>
      <c r="C88" s="421"/>
      <c r="D88" s="376"/>
      <c r="E88" s="376"/>
      <c r="F88" s="421"/>
      <c r="G88" s="347"/>
      <c r="H88" s="421"/>
      <c r="I88" s="112"/>
      <c r="J88" s="112"/>
      <c r="K88" s="112"/>
      <c r="L88" s="112"/>
      <c r="M88" s="112"/>
      <c r="N88" s="375" t="s">
        <v>780</v>
      </c>
      <c r="O88" s="135">
        <f>O101+O107+O111+O117+O123+O125+O128+O131+O134+O137+O140+O143+O147+O151+O155+O161+O167+O170+O175+O178+O181+O186</f>
        <v>2568502.2199999997</v>
      </c>
      <c r="P88" s="684"/>
      <c r="Q88" s="401"/>
      <c r="S88" s="96"/>
      <c r="T88" s="96"/>
      <c r="U88" s="96"/>
    </row>
    <row r="89" spans="2:21" ht="15.6" x14ac:dyDescent="0.3">
      <c r="B89" s="482"/>
      <c r="C89" s="421"/>
      <c r="D89" s="376"/>
      <c r="E89" s="376"/>
      <c r="F89" s="421"/>
      <c r="G89" s="347"/>
      <c r="H89" s="421"/>
      <c r="I89" s="112"/>
      <c r="J89" s="112"/>
      <c r="K89" s="112"/>
      <c r="L89" s="112"/>
      <c r="M89" s="112"/>
      <c r="N89" s="376"/>
      <c r="O89" s="200"/>
      <c r="P89" s="684"/>
      <c r="Q89" s="401"/>
      <c r="S89" s="96"/>
      <c r="T89" s="96"/>
      <c r="U89" s="96"/>
    </row>
    <row r="90" spans="2:21" ht="15.6" x14ac:dyDescent="0.3">
      <c r="B90" s="482"/>
      <c r="C90" s="421"/>
      <c r="D90" s="376"/>
      <c r="E90" s="376"/>
      <c r="F90" s="421"/>
      <c r="G90" s="347"/>
      <c r="H90" s="421"/>
      <c r="I90" s="112"/>
      <c r="J90" s="112"/>
      <c r="K90" s="112"/>
      <c r="L90" s="112"/>
      <c r="M90" s="112"/>
      <c r="N90" s="372"/>
      <c r="O90" s="87" t="s">
        <v>23</v>
      </c>
      <c r="P90" s="684"/>
      <c r="Q90" s="401"/>
      <c r="S90" s="96"/>
      <c r="T90" s="96"/>
      <c r="U90" s="96"/>
    </row>
    <row r="91" spans="2:21" ht="15.6" x14ac:dyDescent="0.3">
      <c r="B91" s="482"/>
      <c r="C91" s="421"/>
      <c r="D91" s="376"/>
      <c r="E91" s="376"/>
      <c r="F91" s="421"/>
      <c r="G91" s="347"/>
      <c r="H91" s="421"/>
      <c r="I91" s="112"/>
      <c r="J91" s="112"/>
      <c r="K91" s="112"/>
      <c r="L91" s="112"/>
      <c r="M91" s="112"/>
      <c r="N91" s="375" t="s">
        <v>781</v>
      </c>
      <c r="O91" s="335">
        <f>O103+O108+O113+O118+O124+O126+O129+O132+O135+O138+O141+O144+O148+O152+O157+O162+O168+O171+O176+O179+O182+O187</f>
        <v>354.7956999999999</v>
      </c>
      <c r="P91" s="684"/>
      <c r="Q91" s="401"/>
      <c r="S91" s="96"/>
      <c r="T91" s="96"/>
      <c r="U91" s="96"/>
    </row>
    <row r="92" spans="2:21" ht="15.6" x14ac:dyDescent="0.3">
      <c r="B92" s="482"/>
      <c r="C92" s="421"/>
      <c r="D92" s="376"/>
      <c r="E92" s="376"/>
      <c r="F92" s="421"/>
      <c r="G92" s="347"/>
      <c r="H92" s="421"/>
      <c r="I92" s="112"/>
      <c r="J92" s="112"/>
      <c r="K92" s="112"/>
      <c r="L92" s="112"/>
      <c r="M92" s="112"/>
      <c r="N92" s="376"/>
      <c r="O92" s="333"/>
      <c r="P92" s="684"/>
      <c r="Q92" s="401"/>
      <c r="S92" s="96"/>
      <c r="T92" s="96"/>
      <c r="U92" s="96"/>
    </row>
    <row r="93" spans="2:21" ht="31.5" customHeight="1" x14ac:dyDescent="0.3">
      <c r="B93" s="482"/>
      <c r="C93" s="421"/>
      <c r="D93" s="376"/>
      <c r="E93" s="376"/>
      <c r="F93" s="421"/>
      <c r="G93" s="347"/>
      <c r="H93" s="421"/>
      <c r="I93" s="112"/>
      <c r="J93" s="112"/>
      <c r="K93" s="112"/>
      <c r="L93" s="112"/>
      <c r="M93" s="112"/>
      <c r="N93" s="372"/>
      <c r="O93" s="87" t="s">
        <v>23</v>
      </c>
      <c r="P93" s="684"/>
      <c r="Q93" s="401"/>
      <c r="S93" s="96"/>
      <c r="T93" s="96"/>
      <c r="U93" s="96"/>
    </row>
    <row r="94" spans="2:21" ht="15.6" x14ac:dyDescent="0.3">
      <c r="B94" s="482"/>
      <c r="C94" s="421"/>
      <c r="D94" s="376"/>
      <c r="E94" s="376"/>
      <c r="F94" s="421"/>
      <c r="G94" s="347"/>
      <c r="H94" s="421"/>
      <c r="I94" s="112"/>
      <c r="J94" s="112"/>
      <c r="K94" s="112"/>
      <c r="L94" s="112"/>
      <c r="M94" s="112"/>
      <c r="N94" s="375" t="s">
        <v>782</v>
      </c>
      <c r="O94" s="178">
        <f>O120+O163+O172+O183</f>
        <v>9790</v>
      </c>
      <c r="P94" s="684"/>
      <c r="Q94" s="401"/>
      <c r="S94" s="96"/>
      <c r="T94" s="96"/>
      <c r="U94" s="96"/>
    </row>
    <row r="95" spans="2:21" ht="33.75" customHeight="1" x14ac:dyDescent="0.3">
      <c r="B95" s="482"/>
      <c r="C95" s="421"/>
      <c r="D95" s="376"/>
      <c r="E95" s="376"/>
      <c r="F95" s="421"/>
      <c r="G95" s="347"/>
      <c r="H95" s="421"/>
      <c r="I95" s="112"/>
      <c r="J95" s="112"/>
      <c r="K95" s="112"/>
      <c r="L95" s="112"/>
      <c r="M95" s="112"/>
      <c r="N95" s="372"/>
      <c r="O95" s="87" t="s">
        <v>23</v>
      </c>
      <c r="P95" s="684"/>
      <c r="Q95" s="401"/>
      <c r="S95" s="96"/>
      <c r="T95" s="96"/>
      <c r="U95" s="96"/>
    </row>
    <row r="96" spans="2:21" ht="15.6" x14ac:dyDescent="0.3">
      <c r="B96" s="482"/>
      <c r="C96" s="421"/>
      <c r="D96" s="376"/>
      <c r="E96" s="376"/>
      <c r="F96" s="421"/>
      <c r="G96" s="347"/>
      <c r="H96" s="421"/>
      <c r="I96" s="112"/>
      <c r="J96" s="112"/>
      <c r="K96" s="112"/>
      <c r="L96" s="112"/>
      <c r="M96" s="112"/>
      <c r="N96" s="375" t="s">
        <v>783</v>
      </c>
      <c r="O96" s="178">
        <f>SUM(O119+O164+O173+O184)</f>
        <v>6.03</v>
      </c>
      <c r="P96" s="684"/>
      <c r="Q96" s="401"/>
      <c r="S96" s="96"/>
      <c r="T96" s="96"/>
      <c r="U96" s="96"/>
    </row>
    <row r="97" spans="2:21" ht="15.6" x14ac:dyDescent="0.3">
      <c r="B97" s="482"/>
      <c r="C97" s="421"/>
      <c r="D97" s="376"/>
      <c r="E97" s="376"/>
      <c r="F97" s="421"/>
      <c r="G97" s="347"/>
      <c r="H97" s="421"/>
      <c r="I97" s="112"/>
      <c r="J97" s="112"/>
      <c r="K97" s="112"/>
      <c r="L97" s="112"/>
      <c r="M97" s="112"/>
      <c r="N97" s="376"/>
      <c r="O97" s="334"/>
      <c r="P97" s="684"/>
      <c r="Q97" s="401"/>
      <c r="S97" s="96"/>
      <c r="T97" s="96"/>
      <c r="U97" s="96"/>
    </row>
    <row r="98" spans="2:21" ht="15.6" x14ac:dyDescent="0.3">
      <c r="B98" s="483"/>
      <c r="C98" s="489"/>
      <c r="D98" s="372"/>
      <c r="E98" s="372"/>
      <c r="F98" s="489"/>
      <c r="G98" s="348"/>
      <c r="H98" s="489"/>
      <c r="I98" s="298"/>
      <c r="J98" s="298"/>
      <c r="K98" s="298"/>
      <c r="L98" s="298"/>
      <c r="M98" s="298"/>
      <c r="N98" s="372"/>
      <c r="O98" s="87" t="s">
        <v>23</v>
      </c>
      <c r="P98" s="685"/>
      <c r="Q98" s="402"/>
      <c r="S98" s="96"/>
      <c r="T98" s="96"/>
      <c r="U98" s="96"/>
    </row>
    <row r="99" spans="2:21" ht="15.6" outlineLevel="1" x14ac:dyDescent="0.3">
      <c r="B99" s="346" t="s">
        <v>664</v>
      </c>
      <c r="C99" s="420"/>
      <c r="D99" s="346" t="s">
        <v>280</v>
      </c>
      <c r="E99" s="400"/>
      <c r="F99" s="420"/>
      <c r="G99" s="346" t="s">
        <v>261</v>
      </c>
      <c r="H99" s="420"/>
      <c r="I99" s="137">
        <f>SUM(J99:M99)</f>
        <v>663641.94000000006</v>
      </c>
      <c r="J99" s="137">
        <v>0</v>
      </c>
      <c r="K99" s="137">
        <v>0</v>
      </c>
      <c r="L99" s="137">
        <v>564095.64</v>
      </c>
      <c r="M99" s="137">
        <v>99546.3</v>
      </c>
      <c r="N99" s="375" t="s">
        <v>779</v>
      </c>
      <c r="O99" s="681">
        <v>1</v>
      </c>
      <c r="P99" s="659" t="s">
        <v>288</v>
      </c>
      <c r="Q99" s="400" t="s">
        <v>625</v>
      </c>
      <c r="S99" s="96"/>
      <c r="T99" s="96"/>
      <c r="U99" s="96"/>
    </row>
    <row r="100" spans="2:21" ht="15.6" outlineLevel="1" x14ac:dyDescent="0.3">
      <c r="B100" s="347"/>
      <c r="C100" s="421"/>
      <c r="D100" s="347"/>
      <c r="E100" s="401"/>
      <c r="F100" s="421"/>
      <c r="G100" s="347"/>
      <c r="H100" s="421"/>
      <c r="I100" s="200"/>
      <c r="J100" s="200"/>
      <c r="K100" s="200"/>
      <c r="L100" s="200"/>
      <c r="M100" s="200"/>
      <c r="N100" s="372"/>
      <c r="O100" s="682"/>
      <c r="P100" s="660"/>
      <c r="Q100" s="401"/>
      <c r="S100" s="96"/>
      <c r="T100" s="96"/>
      <c r="U100" s="96"/>
    </row>
    <row r="101" spans="2:21" ht="15.6" outlineLevel="1" x14ac:dyDescent="0.3">
      <c r="B101" s="347"/>
      <c r="C101" s="421"/>
      <c r="D101" s="347"/>
      <c r="E101" s="401"/>
      <c r="F101" s="421"/>
      <c r="G101" s="347"/>
      <c r="H101" s="421"/>
      <c r="I101" s="112"/>
      <c r="J101" s="112"/>
      <c r="K101" s="112"/>
      <c r="L101" s="112"/>
      <c r="M101" s="112"/>
      <c r="N101" s="375" t="s">
        <v>780</v>
      </c>
      <c r="O101" s="137">
        <v>26030.01</v>
      </c>
      <c r="P101" s="660"/>
      <c r="Q101" s="401"/>
      <c r="S101" s="96"/>
      <c r="T101" s="96"/>
      <c r="U101" s="96"/>
    </row>
    <row r="102" spans="2:21" ht="31.5" customHeight="1" outlineLevel="1" x14ac:dyDescent="0.3">
      <c r="B102" s="347"/>
      <c r="C102" s="421"/>
      <c r="D102" s="347"/>
      <c r="E102" s="401"/>
      <c r="F102" s="421"/>
      <c r="G102" s="347"/>
      <c r="H102" s="421"/>
      <c r="I102" s="112"/>
      <c r="J102" s="112"/>
      <c r="K102" s="112"/>
      <c r="L102" s="112"/>
      <c r="M102" s="112"/>
      <c r="N102" s="372"/>
      <c r="O102" s="200"/>
      <c r="P102" s="660"/>
      <c r="Q102" s="401"/>
      <c r="S102" s="96"/>
      <c r="T102" s="96"/>
      <c r="U102" s="96"/>
    </row>
    <row r="103" spans="2:21" ht="15.6" outlineLevel="1" x14ac:dyDescent="0.3">
      <c r="B103" s="347"/>
      <c r="C103" s="421"/>
      <c r="D103" s="347"/>
      <c r="E103" s="401"/>
      <c r="F103" s="421"/>
      <c r="G103" s="347"/>
      <c r="H103" s="421"/>
      <c r="I103" s="112"/>
      <c r="J103" s="112"/>
      <c r="K103" s="112"/>
      <c r="L103" s="112"/>
      <c r="M103" s="112"/>
      <c r="N103" s="375" t="s">
        <v>781</v>
      </c>
      <c r="O103" s="137">
        <v>2.6</v>
      </c>
      <c r="P103" s="660"/>
      <c r="Q103" s="401"/>
      <c r="S103" s="96"/>
      <c r="T103" s="96"/>
      <c r="U103" s="96"/>
    </row>
    <row r="104" spans="2:21" ht="49.2" customHeight="1" outlineLevel="1" x14ac:dyDescent="0.3">
      <c r="B104" s="50"/>
      <c r="C104" s="154"/>
      <c r="D104" s="50"/>
      <c r="E104" s="83"/>
      <c r="F104" s="154"/>
      <c r="G104" s="50"/>
      <c r="H104" s="154"/>
      <c r="I104" s="112"/>
      <c r="J104" s="112"/>
      <c r="K104" s="112"/>
      <c r="L104" s="112"/>
      <c r="M104" s="112"/>
      <c r="N104" s="372"/>
      <c r="O104" s="200"/>
      <c r="P104" s="284"/>
      <c r="Q104" s="83"/>
      <c r="S104" s="96"/>
      <c r="T104" s="96"/>
      <c r="U104" s="96"/>
    </row>
    <row r="105" spans="2:21" ht="15.6" outlineLevel="1" x14ac:dyDescent="0.3">
      <c r="B105" s="346" t="s">
        <v>665</v>
      </c>
      <c r="C105" s="420"/>
      <c r="D105" s="346" t="s">
        <v>280</v>
      </c>
      <c r="E105" s="400"/>
      <c r="F105" s="420"/>
      <c r="G105" s="346" t="s">
        <v>261</v>
      </c>
      <c r="H105" s="420"/>
      <c r="I105" s="137">
        <f>SUM(J105:M105)</f>
        <v>56221.22</v>
      </c>
      <c r="J105" s="137">
        <v>0</v>
      </c>
      <c r="K105" s="137">
        <v>0</v>
      </c>
      <c r="L105" s="137">
        <v>47788.03</v>
      </c>
      <c r="M105" s="137">
        <v>8433.19</v>
      </c>
      <c r="N105" s="375" t="s">
        <v>779</v>
      </c>
      <c r="O105" s="681">
        <v>1</v>
      </c>
      <c r="P105" s="659" t="s">
        <v>288</v>
      </c>
      <c r="Q105" s="400" t="s">
        <v>625</v>
      </c>
      <c r="S105" s="96"/>
      <c r="T105" s="96"/>
      <c r="U105" s="96"/>
    </row>
    <row r="106" spans="2:21" ht="15.6" outlineLevel="1" x14ac:dyDescent="0.3">
      <c r="B106" s="347"/>
      <c r="C106" s="421"/>
      <c r="D106" s="347"/>
      <c r="E106" s="401"/>
      <c r="F106" s="421"/>
      <c r="G106" s="347"/>
      <c r="H106" s="421"/>
      <c r="I106" s="200"/>
      <c r="J106" s="138"/>
      <c r="K106" s="138"/>
      <c r="L106" s="200"/>
      <c r="M106" s="200"/>
      <c r="N106" s="372"/>
      <c r="O106" s="682"/>
      <c r="P106" s="660"/>
      <c r="Q106" s="401"/>
      <c r="S106" s="96"/>
      <c r="T106" s="96"/>
      <c r="U106" s="96"/>
    </row>
    <row r="107" spans="2:21" ht="46.8" outlineLevel="1" x14ac:dyDescent="0.3">
      <c r="B107" s="347"/>
      <c r="C107" s="421"/>
      <c r="D107" s="347"/>
      <c r="E107" s="401"/>
      <c r="F107" s="421"/>
      <c r="G107" s="347"/>
      <c r="H107" s="421"/>
      <c r="I107" s="138"/>
      <c r="J107" s="138"/>
      <c r="K107" s="138"/>
      <c r="L107" s="138"/>
      <c r="M107" s="138"/>
      <c r="N107" s="74" t="s">
        <v>780</v>
      </c>
      <c r="O107" s="137">
        <v>6382</v>
      </c>
      <c r="P107" s="660"/>
      <c r="Q107" s="401"/>
      <c r="S107" s="96"/>
      <c r="T107" s="96"/>
      <c r="U107" s="96"/>
    </row>
    <row r="108" spans="2:21" ht="49.95" customHeight="1" outlineLevel="1" x14ac:dyDescent="0.3">
      <c r="B108" s="347"/>
      <c r="C108" s="421"/>
      <c r="D108" s="347"/>
      <c r="E108" s="401"/>
      <c r="F108" s="421"/>
      <c r="G108" s="347"/>
      <c r="H108" s="421"/>
      <c r="I108" s="138"/>
      <c r="J108" s="138"/>
      <c r="K108" s="138"/>
      <c r="L108" s="138"/>
      <c r="M108" s="138"/>
      <c r="N108" s="74" t="s">
        <v>781</v>
      </c>
      <c r="O108" s="137">
        <v>0.63</v>
      </c>
      <c r="P108" s="660"/>
      <c r="Q108" s="401"/>
      <c r="S108" s="96"/>
      <c r="T108" s="96"/>
      <c r="U108" s="96"/>
    </row>
    <row r="109" spans="2:21" ht="15.6" outlineLevel="1" x14ac:dyDescent="0.3">
      <c r="B109" s="346" t="s">
        <v>666</v>
      </c>
      <c r="C109" s="420"/>
      <c r="D109" s="346" t="s">
        <v>280</v>
      </c>
      <c r="E109" s="400"/>
      <c r="F109" s="420"/>
      <c r="G109" s="346" t="s">
        <v>261</v>
      </c>
      <c r="H109" s="420"/>
      <c r="I109" s="137">
        <f>SUM(J109:M109)</f>
        <v>136585.99</v>
      </c>
      <c r="J109" s="137">
        <v>0</v>
      </c>
      <c r="K109" s="137">
        <v>0</v>
      </c>
      <c r="L109" s="137">
        <v>116098.09</v>
      </c>
      <c r="M109" s="137">
        <v>20487.900000000001</v>
      </c>
      <c r="N109" s="375" t="s">
        <v>779</v>
      </c>
      <c r="O109" s="681">
        <v>1</v>
      </c>
      <c r="P109" s="659" t="s">
        <v>288</v>
      </c>
      <c r="Q109" s="400" t="s">
        <v>625</v>
      </c>
      <c r="S109" s="96"/>
      <c r="T109" s="96"/>
      <c r="U109" s="96"/>
    </row>
    <row r="110" spans="2:21" ht="15.6" outlineLevel="1" x14ac:dyDescent="0.3">
      <c r="B110" s="347"/>
      <c r="C110" s="421"/>
      <c r="D110" s="347"/>
      <c r="E110" s="401"/>
      <c r="F110" s="421"/>
      <c r="G110" s="347"/>
      <c r="H110" s="421"/>
      <c r="I110" s="200"/>
      <c r="J110" s="138"/>
      <c r="K110" s="138"/>
      <c r="L110" s="200"/>
      <c r="M110" s="200"/>
      <c r="N110" s="372"/>
      <c r="O110" s="682"/>
      <c r="P110" s="660"/>
      <c r="Q110" s="401"/>
      <c r="S110" s="96"/>
      <c r="T110" s="96"/>
      <c r="U110" s="96"/>
    </row>
    <row r="111" spans="2:21" ht="15.6" outlineLevel="1" x14ac:dyDescent="0.3">
      <c r="B111" s="347"/>
      <c r="C111" s="421"/>
      <c r="D111" s="347"/>
      <c r="E111" s="401"/>
      <c r="F111" s="421"/>
      <c r="G111" s="347"/>
      <c r="H111" s="421"/>
      <c r="I111" s="138"/>
      <c r="J111" s="138"/>
      <c r="K111" s="138"/>
      <c r="L111" s="138"/>
      <c r="M111" s="138"/>
      <c r="N111" s="375" t="s">
        <v>780</v>
      </c>
      <c r="O111" s="137">
        <v>8142</v>
      </c>
      <c r="P111" s="660"/>
      <c r="Q111" s="401"/>
      <c r="S111" s="243"/>
      <c r="T111" s="96"/>
      <c r="U111" s="96"/>
    </row>
    <row r="112" spans="2:21" ht="34.5" customHeight="1" outlineLevel="1" x14ac:dyDescent="0.3">
      <c r="B112" s="347"/>
      <c r="C112" s="421"/>
      <c r="D112" s="347"/>
      <c r="E112" s="401"/>
      <c r="F112" s="421"/>
      <c r="G112" s="347"/>
      <c r="H112" s="421"/>
      <c r="I112" s="138"/>
      <c r="J112" s="138"/>
      <c r="K112" s="138"/>
      <c r="L112" s="138"/>
      <c r="M112" s="138"/>
      <c r="N112" s="372"/>
      <c r="O112" s="200"/>
      <c r="P112" s="660"/>
      <c r="Q112" s="401"/>
      <c r="S112" s="243"/>
      <c r="T112" s="96"/>
      <c r="U112" s="96"/>
    </row>
    <row r="113" spans="2:21" ht="15.6" outlineLevel="1" x14ac:dyDescent="0.3">
      <c r="B113" s="347"/>
      <c r="C113" s="421"/>
      <c r="D113" s="347"/>
      <c r="E113" s="401"/>
      <c r="F113" s="421"/>
      <c r="G113" s="347"/>
      <c r="H113" s="421"/>
      <c r="I113" s="138"/>
      <c r="J113" s="138"/>
      <c r="K113" s="138"/>
      <c r="L113" s="138"/>
      <c r="M113" s="138"/>
      <c r="N113" s="375" t="s">
        <v>781</v>
      </c>
      <c r="O113" s="137">
        <v>0.81</v>
      </c>
      <c r="P113" s="660"/>
      <c r="Q113" s="401"/>
      <c r="S113" s="96"/>
      <c r="T113" s="96"/>
      <c r="U113" s="96"/>
    </row>
    <row r="114" spans="2:21" ht="49.2" customHeight="1" outlineLevel="1" x14ac:dyDescent="0.3">
      <c r="B114" s="50"/>
      <c r="C114" s="154"/>
      <c r="D114" s="50"/>
      <c r="E114" s="83"/>
      <c r="F114" s="154"/>
      <c r="G114" s="50"/>
      <c r="H114" s="154"/>
      <c r="I114" s="138"/>
      <c r="J114" s="138"/>
      <c r="K114" s="138"/>
      <c r="L114" s="138"/>
      <c r="M114" s="138"/>
      <c r="N114" s="372"/>
      <c r="O114" s="200"/>
      <c r="P114" s="284"/>
      <c r="Q114" s="83"/>
      <c r="S114" s="96"/>
      <c r="T114" s="96"/>
      <c r="U114" s="96"/>
    </row>
    <row r="115" spans="2:21" ht="15.6" outlineLevel="1" x14ac:dyDescent="0.3">
      <c r="B115" s="346" t="s">
        <v>667</v>
      </c>
      <c r="C115" s="420"/>
      <c r="D115" s="346" t="s">
        <v>280</v>
      </c>
      <c r="E115" s="400"/>
      <c r="F115" s="420"/>
      <c r="G115" s="346" t="s">
        <v>261</v>
      </c>
      <c r="H115" s="420"/>
      <c r="I115" s="137">
        <f>SUM(J115:M115)</f>
        <v>894415.47</v>
      </c>
      <c r="J115" s="137">
        <v>0</v>
      </c>
      <c r="K115" s="137">
        <v>0</v>
      </c>
      <c r="L115" s="137">
        <v>760253.14</v>
      </c>
      <c r="M115" s="137">
        <v>134162.32999999999</v>
      </c>
      <c r="N115" s="375" t="s">
        <v>779</v>
      </c>
      <c r="O115" s="681">
        <v>1</v>
      </c>
      <c r="P115" s="659" t="s">
        <v>288</v>
      </c>
      <c r="Q115" s="400" t="s">
        <v>625</v>
      </c>
      <c r="S115" s="96"/>
      <c r="T115" s="96"/>
      <c r="U115" s="96"/>
    </row>
    <row r="116" spans="2:21" ht="15.6" outlineLevel="1" x14ac:dyDescent="0.3">
      <c r="B116" s="347"/>
      <c r="C116" s="421"/>
      <c r="D116" s="347"/>
      <c r="E116" s="401"/>
      <c r="F116" s="421"/>
      <c r="G116" s="347"/>
      <c r="H116" s="421"/>
      <c r="I116" s="200"/>
      <c r="J116" s="138"/>
      <c r="K116" s="138"/>
      <c r="L116" s="200"/>
      <c r="M116" s="200"/>
      <c r="N116" s="372"/>
      <c r="O116" s="682"/>
      <c r="P116" s="660"/>
      <c r="Q116" s="401"/>
      <c r="S116" s="96"/>
      <c r="T116" s="96"/>
      <c r="U116" s="96"/>
    </row>
    <row r="117" spans="2:21" ht="46.8" outlineLevel="1" x14ac:dyDescent="0.3">
      <c r="B117" s="347"/>
      <c r="C117" s="421"/>
      <c r="D117" s="347"/>
      <c r="E117" s="401"/>
      <c r="F117" s="421"/>
      <c r="G117" s="347"/>
      <c r="H117" s="421"/>
      <c r="I117" s="138"/>
      <c r="J117" s="138"/>
      <c r="K117" s="138"/>
      <c r="L117" s="138"/>
      <c r="M117" s="138"/>
      <c r="N117" s="74" t="s">
        <v>780</v>
      </c>
      <c r="O117" s="137">
        <v>96954</v>
      </c>
      <c r="P117" s="660"/>
      <c r="Q117" s="401"/>
      <c r="S117" s="96"/>
      <c r="T117" s="96"/>
      <c r="U117" s="96"/>
    </row>
    <row r="118" spans="2:21" ht="48.6" customHeight="1" outlineLevel="1" x14ac:dyDescent="0.3">
      <c r="B118" s="347"/>
      <c r="C118" s="421"/>
      <c r="D118" s="347"/>
      <c r="E118" s="401"/>
      <c r="F118" s="421"/>
      <c r="G118" s="347"/>
      <c r="H118" s="421"/>
      <c r="I118" s="138"/>
      <c r="J118" s="138"/>
      <c r="K118" s="138"/>
      <c r="L118" s="138"/>
      <c r="M118" s="138"/>
      <c r="N118" s="74" t="s">
        <v>781</v>
      </c>
      <c r="O118" s="137">
        <v>9.69</v>
      </c>
      <c r="P118" s="660"/>
      <c r="Q118" s="401"/>
      <c r="S118" s="96"/>
      <c r="T118" s="96"/>
      <c r="U118" s="96"/>
    </row>
    <row r="119" spans="2:21" ht="34.5" customHeight="1" outlineLevel="1" x14ac:dyDescent="0.3">
      <c r="B119" s="347"/>
      <c r="C119" s="154"/>
      <c r="D119" s="347"/>
      <c r="E119" s="401"/>
      <c r="F119" s="154"/>
      <c r="G119" s="347"/>
      <c r="H119" s="154"/>
      <c r="I119" s="138"/>
      <c r="J119" s="138"/>
      <c r="K119" s="138"/>
      <c r="L119" s="138"/>
      <c r="M119" s="138"/>
      <c r="N119" s="297" t="s">
        <v>784</v>
      </c>
      <c r="O119" s="137">
        <v>0.35</v>
      </c>
      <c r="P119" s="284"/>
      <c r="Q119" s="83"/>
      <c r="S119" s="96"/>
      <c r="T119" s="96"/>
      <c r="U119" s="96"/>
    </row>
    <row r="120" spans="2:21" ht="31.5" customHeight="1" outlineLevel="1" x14ac:dyDescent="0.3">
      <c r="B120" s="348"/>
      <c r="C120" s="154"/>
      <c r="D120" s="348"/>
      <c r="E120" s="402"/>
      <c r="F120" s="154"/>
      <c r="G120" s="348"/>
      <c r="H120" s="154"/>
      <c r="I120" s="138"/>
      <c r="J120" s="139"/>
      <c r="K120" s="139"/>
      <c r="L120" s="138"/>
      <c r="M120" s="138"/>
      <c r="N120" s="74" t="s">
        <v>785</v>
      </c>
      <c r="O120" s="89">
        <v>540</v>
      </c>
      <c r="P120" s="284"/>
      <c r="Q120" s="83"/>
      <c r="S120" s="96"/>
      <c r="T120" s="96"/>
      <c r="U120" s="96"/>
    </row>
    <row r="121" spans="2:21" ht="15.6" outlineLevel="1" x14ac:dyDescent="0.3">
      <c r="B121" s="346" t="s">
        <v>668</v>
      </c>
      <c r="C121" s="420"/>
      <c r="D121" s="346" t="s">
        <v>280</v>
      </c>
      <c r="E121" s="400"/>
      <c r="F121" s="420"/>
      <c r="G121" s="346" t="s">
        <v>261</v>
      </c>
      <c r="H121" s="420"/>
      <c r="I121" s="137">
        <f>SUM(J121:M121)</f>
        <v>3402337.42</v>
      </c>
      <c r="J121" s="137">
        <v>0</v>
      </c>
      <c r="K121" s="137">
        <v>0</v>
      </c>
      <c r="L121" s="137">
        <v>2891986.8</v>
      </c>
      <c r="M121" s="137">
        <v>510350.62</v>
      </c>
      <c r="N121" s="375" t="s">
        <v>779</v>
      </c>
      <c r="O121" s="681">
        <v>1</v>
      </c>
      <c r="P121" s="659" t="s">
        <v>626</v>
      </c>
      <c r="Q121" s="400" t="s">
        <v>625</v>
      </c>
      <c r="S121" s="96"/>
      <c r="T121" s="96"/>
      <c r="U121" s="96"/>
    </row>
    <row r="122" spans="2:21" ht="15.6" outlineLevel="1" x14ac:dyDescent="0.3">
      <c r="B122" s="347"/>
      <c r="C122" s="421"/>
      <c r="D122" s="347"/>
      <c r="E122" s="401"/>
      <c r="F122" s="421"/>
      <c r="G122" s="347"/>
      <c r="H122" s="421"/>
      <c r="I122" s="200"/>
      <c r="J122" s="138"/>
      <c r="K122" s="138"/>
      <c r="L122" s="200"/>
      <c r="M122" s="200"/>
      <c r="N122" s="372"/>
      <c r="O122" s="682"/>
      <c r="P122" s="660"/>
      <c r="Q122" s="401"/>
      <c r="S122" s="96"/>
      <c r="T122" s="96"/>
      <c r="U122" s="96"/>
    </row>
    <row r="123" spans="2:21" ht="46.8" outlineLevel="1" x14ac:dyDescent="0.3">
      <c r="B123" s="347"/>
      <c r="C123" s="421"/>
      <c r="D123" s="347"/>
      <c r="E123" s="401"/>
      <c r="F123" s="421"/>
      <c r="G123" s="347"/>
      <c r="H123" s="421"/>
      <c r="I123" s="138"/>
      <c r="J123" s="138"/>
      <c r="K123" s="138"/>
      <c r="L123" s="138"/>
      <c r="M123" s="138"/>
      <c r="N123" s="74" t="s">
        <v>780</v>
      </c>
      <c r="O123" s="137">
        <v>252918</v>
      </c>
      <c r="P123" s="660"/>
      <c r="Q123" s="401"/>
      <c r="S123" s="75"/>
      <c r="T123" s="96"/>
      <c r="U123" s="96"/>
    </row>
    <row r="124" spans="2:21" ht="50.4" customHeight="1" outlineLevel="1" x14ac:dyDescent="0.3">
      <c r="B124" s="347"/>
      <c r="C124" s="421"/>
      <c r="D124" s="347"/>
      <c r="E124" s="401"/>
      <c r="F124" s="421"/>
      <c r="G124" s="347"/>
      <c r="H124" s="421"/>
      <c r="I124" s="138"/>
      <c r="J124" s="138"/>
      <c r="K124" s="138"/>
      <c r="L124" s="138"/>
      <c r="M124" s="138"/>
      <c r="N124" s="74" t="s">
        <v>781</v>
      </c>
      <c r="O124" s="137">
        <v>25.29</v>
      </c>
      <c r="P124" s="660"/>
      <c r="Q124" s="401"/>
      <c r="S124" s="96"/>
      <c r="T124" s="96"/>
      <c r="U124" s="96"/>
    </row>
    <row r="125" spans="2:21" ht="46.8" outlineLevel="1" x14ac:dyDescent="0.3">
      <c r="B125" s="346" t="s">
        <v>745</v>
      </c>
      <c r="C125" s="420"/>
      <c r="D125" s="346" t="s">
        <v>291</v>
      </c>
      <c r="E125" s="400"/>
      <c r="F125" s="420"/>
      <c r="G125" s="346" t="s">
        <v>291</v>
      </c>
      <c r="H125" s="420"/>
      <c r="I125" s="137">
        <f>SUM(J125:M126)</f>
        <v>80000</v>
      </c>
      <c r="J125" s="137">
        <v>0</v>
      </c>
      <c r="K125" s="137">
        <v>0</v>
      </c>
      <c r="L125" s="137">
        <v>68000</v>
      </c>
      <c r="M125" s="137">
        <v>12000</v>
      </c>
      <c r="N125" s="27" t="s">
        <v>631</v>
      </c>
      <c r="O125" s="61">
        <v>97444</v>
      </c>
      <c r="P125" s="25" t="s">
        <v>300</v>
      </c>
      <c r="Q125" s="25" t="s">
        <v>630</v>
      </c>
      <c r="S125" s="96"/>
      <c r="T125" s="96"/>
      <c r="U125" s="96"/>
    </row>
    <row r="126" spans="2:21" ht="48" customHeight="1" outlineLevel="1" x14ac:dyDescent="0.3">
      <c r="B126" s="348"/>
      <c r="C126" s="489"/>
      <c r="D126" s="348"/>
      <c r="E126" s="402"/>
      <c r="F126" s="489"/>
      <c r="G126" s="348"/>
      <c r="H126" s="489"/>
      <c r="I126" s="298"/>
      <c r="J126" s="298"/>
      <c r="K126" s="298"/>
      <c r="L126" s="298"/>
      <c r="M126" s="298"/>
      <c r="N126" s="24" t="s">
        <v>628</v>
      </c>
      <c r="O126" s="299">
        <v>9.7444000000000006</v>
      </c>
      <c r="P126" s="32"/>
      <c r="Q126" s="32"/>
      <c r="S126" s="96"/>
      <c r="T126" s="96"/>
      <c r="U126" s="96"/>
    </row>
    <row r="127" spans="2:21" ht="34.200000000000003" customHeight="1" outlineLevel="1" x14ac:dyDescent="0.3">
      <c r="B127" s="346" t="s">
        <v>669</v>
      </c>
      <c r="C127" s="420"/>
      <c r="D127" s="346" t="s">
        <v>291</v>
      </c>
      <c r="E127" s="400"/>
      <c r="F127" s="420"/>
      <c r="G127" s="346" t="s">
        <v>261</v>
      </c>
      <c r="H127" s="420"/>
      <c r="I127" s="393">
        <f>SUM(J127:M129)</f>
        <v>400000</v>
      </c>
      <c r="J127" s="393">
        <v>0</v>
      </c>
      <c r="K127" s="393">
        <v>0</v>
      </c>
      <c r="L127" s="393">
        <v>340000</v>
      </c>
      <c r="M127" s="393">
        <v>60000</v>
      </c>
      <c r="N127" s="30" t="s">
        <v>623</v>
      </c>
      <c r="O127" s="43">
        <v>1</v>
      </c>
      <c r="P127" s="400" t="s">
        <v>632</v>
      </c>
      <c r="Q127" s="400" t="s">
        <v>625</v>
      </c>
      <c r="S127" s="96"/>
      <c r="T127" s="96"/>
      <c r="U127" s="96"/>
    </row>
    <row r="128" spans="2:21" ht="46.8" outlineLevel="1" x14ac:dyDescent="0.3">
      <c r="B128" s="347"/>
      <c r="C128" s="421"/>
      <c r="D128" s="347"/>
      <c r="E128" s="401"/>
      <c r="F128" s="421"/>
      <c r="G128" s="347"/>
      <c r="H128" s="421"/>
      <c r="I128" s="394"/>
      <c r="J128" s="394"/>
      <c r="K128" s="394"/>
      <c r="L128" s="394"/>
      <c r="M128" s="394"/>
      <c r="N128" s="27" t="s">
        <v>631</v>
      </c>
      <c r="O128" s="61">
        <v>60.62</v>
      </c>
      <c r="P128" s="401"/>
      <c r="Q128" s="401"/>
      <c r="S128" s="96"/>
      <c r="T128" s="96"/>
      <c r="U128" s="96"/>
    </row>
    <row r="129" spans="2:21" ht="50.4" customHeight="1" outlineLevel="1" x14ac:dyDescent="0.3">
      <c r="B129" s="347"/>
      <c r="C129" s="421"/>
      <c r="D129" s="347"/>
      <c r="E129" s="401"/>
      <c r="F129" s="421"/>
      <c r="G129" s="347"/>
      <c r="H129" s="421"/>
      <c r="I129" s="394"/>
      <c r="J129" s="394"/>
      <c r="K129" s="394"/>
      <c r="L129" s="394"/>
      <c r="M129" s="394"/>
      <c r="N129" s="27" t="s">
        <v>628</v>
      </c>
      <c r="O129" s="61">
        <v>36.1</v>
      </c>
      <c r="P129" s="401"/>
      <c r="Q129" s="401"/>
      <c r="S129" s="96"/>
      <c r="T129" s="96"/>
      <c r="U129" s="96"/>
    </row>
    <row r="130" spans="2:21" ht="34.200000000000003" customHeight="1" outlineLevel="1" x14ac:dyDescent="0.3">
      <c r="B130" s="346" t="s">
        <v>670</v>
      </c>
      <c r="C130" s="420"/>
      <c r="D130" s="346" t="s">
        <v>291</v>
      </c>
      <c r="E130" s="400"/>
      <c r="F130" s="420"/>
      <c r="G130" s="346" t="s">
        <v>261</v>
      </c>
      <c r="H130" s="420"/>
      <c r="I130" s="393">
        <f>SUM(J130:M132)</f>
        <v>80000</v>
      </c>
      <c r="J130" s="393">
        <v>0</v>
      </c>
      <c r="K130" s="393">
        <v>0</v>
      </c>
      <c r="L130" s="393">
        <v>68000</v>
      </c>
      <c r="M130" s="393">
        <v>12000</v>
      </c>
      <c r="N130" s="30" t="s">
        <v>623</v>
      </c>
      <c r="O130" s="43">
        <v>1</v>
      </c>
      <c r="P130" s="400" t="s">
        <v>633</v>
      </c>
      <c r="Q130" s="400" t="s">
        <v>625</v>
      </c>
      <c r="S130" s="96"/>
      <c r="T130" s="96"/>
      <c r="U130" s="96"/>
    </row>
    <row r="131" spans="2:21" ht="46.8" outlineLevel="1" x14ac:dyDescent="0.3">
      <c r="B131" s="347"/>
      <c r="C131" s="421"/>
      <c r="D131" s="347"/>
      <c r="E131" s="401"/>
      <c r="F131" s="421"/>
      <c r="G131" s="347"/>
      <c r="H131" s="421"/>
      <c r="I131" s="394"/>
      <c r="J131" s="394"/>
      <c r="K131" s="394"/>
      <c r="L131" s="394"/>
      <c r="M131" s="394"/>
      <c r="N131" s="27" t="s">
        <v>631</v>
      </c>
      <c r="O131" s="61">
        <v>21100</v>
      </c>
      <c r="P131" s="401"/>
      <c r="Q131" s="401"/>
      <c r="S131" s="96"/>
      <c r="T131" s="96"/>
      <c r="U131" s="96"/>
    </row>
    <row r="132" spans="2:21" ht="50.4" customHeight="1" outlineLevel="1" x14ac:dyDescent="0.3">
      <c r="B132" s="347"/>
      <c r="C132" s="421"/>
      <c r="D132" s="347"/>
      <c r="E132" s="401"/>
      <c r="F132" s="421"/>
      <c r="G132" s="347"/>
      <c r="H132" s="421"/>
      <c r="I132" s="394"/>
      <c r="J132" s="394"/>
      <c r="K132" s="394"/>
      <c r="L132" s="394"/>
      <c r="M132" s="394"/>
      <c r="N132" s="27" t="s">
        <v>628</v>
      </c>
      <c r="O132" s="61">
        <v>2.11</v>
      </c>
      <c r="P132" s="401"/>
      <c r="Q132" s="401"/>
      <c r="S132" s="96"/>
      <c r="T132" s="96"/>
      <c r="U132" s="96"/>
    </row>
    <row r="133" spans="2:21" ht="34.950000000000003" customHeight="1" outlineLevel="1" x14ac:dyDescent="0.3">
      <c r="B133" s="346" t="s">
        <v>671</v>
      </c>
      <c r="C133" s="420"/>
      <c r="D133" s="346" t="s">
        <v>291</v>
      </c>
      <c r="E133" s="400"/>
      <c r="F133" s="420"/>
      <c r="G133" s="346" t="s">
        <v>261</v>
      </c>
      <c r="H133" s="420"/>
      <c r="I133" s="393">
        <f>SUM(J133:M135)</f>
        <v>370000</v>
      </c>
      <c r="J133" s="393">
        <v>0</v>
      </c>
      <c r="K133" s="393">
        <v>0</v>
      </c>
      <c r="L133" s="393">
        <v>314500</v>
      </c>
      <c r="M133" s="393">
        <v>55500</v>
      </c>
      <c r="N133" s="30" t="s">
        <v>623</v>
      </c>
      <c r="O133" s="43">
        <v>1</v>
      </c>
      <c r="P133" s="400" t="s">
        <v>333</v>
      </c>
      <c r="Q133" s="400" t="s">
        <v>322</v>
      </c>
      <c r="S133" s="96"/>
      <c r="T133" s="96"/>
      <c r="U133" s="96"/>
    </row>
    <row r="134" spans="2:21" ht="46.8" outlineLevel="1" x14ac:dyDescent="0.3">
      <c r="B134" s="347"/>
      <c r="C134" s="421"/>
      <c r="D134" s="347"/>
      <c r="E134" s="401"/>
      <c r="F134" s="421"/>
      <c r="G134" s="347"/>
      <c r="H134" s="421"/>
      <c r="I134" s="394"/>
      <c r="J134" s="394"/>
      <c r="K134" s="394"/>
      <c r="L134" s="394"/>
      <c r="M134" s="394"/>
      <c r="N134" s="27" t="s">
        <v>631</v>
      </c>
      <c r="O134" s="61">
        <v>454000</v>
      </c>
      <c r="P134" s="401"/>
      <c r="Q134" s="401"/>
      <c r="S134" s="96"/>
      <c r="T134" s="96"/>
      <c r="U134" s="96"/>
    </row>
    <row r="135" spans="2:21" ht="49.2" customHeight="1" outlineLevel="1" x14ac:dyDescent="0.3">
      <c r="B135" s="347"/>
      <c r="C135" s="421"/>
      <c r="D135" s="347"/>
      <c r="E135" s="401"/>
      <c r="F135" s="421"/>
      <c r="G135" s="347"/>
      <c r="H135" s="421"/>
      <c r="I135" s="394"/>
      <c r="J135" s="394"/>
      <c r="K135" s="394"/>
      <c r="L135" s="394"/>
      <c r="M135" s="394"/>
      <c r="N135" s="27" t="s">
        <v>628</v>
      </c>
      <c r="O135" s="61">
        <v>45.4</v>
      </c>
      <c r="P135" s="401"/>
      <c r="Q135" s="401"/>
      <c r="S135" s="96"/>
      <c r="T135" s="96"/>
      <c r="U135" s="96"/>
    </row>
    <row r="136" spans="2:21" ht="34.950000000000003" customHeight="1" outlineLevel="1" x14ac:dyDescent="0.3">
      <c r="B136" s="346" t="s">
        <v>672</v>
      </c>
      <c r="C136" s="420"/>
      <c r="D136" s="346" t="s">
        <v>291</v>
      </c>
      <c r="E136" s="400"/>
      <c r="F136" s="420"/>
      <c r="G136" s="346" t="s">
        <v>261</v>
      </c>
      <c r="H136" s="420"/>
      <c r="I136" s="393">
        <f>SUM(J136:M138)</f>
        <v>561380</v>
      </c>
      <c r="J136" s="393">
        <v>0</v>
      </c>
      <c r="K136" s="393">
        <v>0</v>
      </c>
      <c r="L136" s="393">
        <v>477173</v>
      </c>
      <c r="M136" s="393">
        <v>84207</v>
      </c>
      <c r="N136" s="30" t="s">
        <v>623</v>
      </c>
      <c r="O136" s="43">
        <v>1</v>
      </c>
      <c r="P136" s="400" t="s">
        <v>633</v>
      </c>
      <c r="Q136" s="400" t="s">
        <v>630</v>
      </c>
      <c r="S136" s="96"/>
      <c r="T136" s="96"/>
      <c r="U136" s="96"/>
    </row>
    <row r="137" spans="2:21" ht="49.5" customHeight="1" outlineLevel="1" x14ac:dyDescent="0.3">
      <c r="B137" s="347"/>
      <c r="C137" s="421"/>
      <c r="D137" s="347"/>
      <c r="E137" s="401"/>
      <c r="F137" s="421"/>
      <c r="G137" s="347"/>
      <c r="H137" s="421"/>
      <c r="I137" s="394"/>
      <c r="J137" s="394"/>
      <c r="K137" s="394"/>
      <c r="L137" s="394"/>
      <c r="M137" s="394"/>
      <c r="N137" s="27" t="s">
        <v>631</v>
      </c>
      <c r="O137" s="61">
        <v>13000</v>
      </c>
      <c r="P137" s="401"/>
      <c r="Q137" s="401"/>
      <c r="S137" s="96"/>
      <c r="T137" s="96"/>
      <c r="U137" s="96"/>
    </row>
    <row r="138" spans="2:21" ht="49.2" customHeight="1" outlineLevel="1" x14ac:dyDescent="0.3">
      <c r="B138" s="347"/>
      <c r="C138" s="421"/>
      <c r="D138" s="347"/>
      <c r="E138" s="401"/>
      <c r="F138" s="421"/>
      <c r="G138" s="347"/>
      <c r="H138" s="421"/>
      <c r="I138" s="394"/>
      <c r="J138" s="394"/>
      <c r="K138" s="394"/>
      <c r="L138" s="394"/>
      <c r="M138" s="394"/>
      <c r="N138" s="27" t="s">
        <v>628</v>
      </c>
      <c r="O138" s="300">
        <v>1.3</v>
      </c>
      <c r="P138" s="401"/>
      <c r="Q138" s="401"/>
      <c r="S138" s="96"/>
      <c r="T138" s="96"/>
      <c r="U138" s="96"/>
    </row>
    <row r="139" spans="2:21" ht="34.200000000000003" customHeight="1" outlineLevel="1" x14ac:dyDescent="0.3">
      <c r="B139" s="346" t="s">
        <v>673</v>
      </c>
      <c r="C139" s="420"/>
      <c r="D139" s="346" t="s">
        <v>297</v>
      </c>
      <c r="E139" s="346" t="s">
        <v>638</v>
      </c>
      <c r="F139" s="420"/>
      <c r="G139" s="346" t="s">
        <v>261</v>
      </c>
      <c r="H139" s="420"/>
      <c r="I139" s="393">
        <f>SUM(J139:M141)</f>
        <v>470000</v>
      </c>
      <c r="J139" s="393">
        <v>0</v>
      </c>
      <c r="K139" s="393">
        <v>0</v>
      </c>
      <c r="L139" s="393">
        <v>399500</v>
      </c>
      <c r="M139" s="393">
        <v>70500</v>
      </c>
      <c r="N139" s="30" t="s">
        <v>623</v>
      </c>
      <c r="O139" s="43">
        <v>1</v>
      </c>
      <c r="P139" s="400" t="s">
        <v>637</v>
      </c>
      <c r="Q139" s="400" t="s">
        <v>634</v>
      </c>
      <c r="S139" s="96"/>
      <c r="T139" s="96"/>
      <c r="U139" s="96"/>
    </row>
    <row r="140" spans="2:21" ht="46.8" outlineLevel="1" x14ac:dyDescent="0.3">
      <c r="B140" s="347"/>
      <c r="C140" s="421"/>
      <c r="D140" s="347"/>
      <c r="E140" s="347"/>
      <c r="F140" s="421"/>
      <c r="G140" s="347"/>
      <c r="H140" s="421"/>
      <c r="I140" s="394"/>
      <c r="J140" s="394"/>
      <c r="K140" s="394"/>
      <c r="L140" s="394"/>
      <c r="M140" s="394"/>
      <c r="N140" s="27" t="s">
        <v>631</v>
      </c>
      <c r="O140" s="61">
        <v>81600</v>
      </c>
      <c r="P140" s="401"/>
      <c r="Q140" s="401"/>
      <c r="S140" s="96"/>
      <c r="T140" s="96"/>
      <c r="U140" s="96"/>
    </row>
    <row r="141" spans="2:21" ht="49.95" customHeight="1" outlineLevel="1" x14ac:dyDescent="0.3">
      <c r="B141" s="347"/>
      <c r="C141" s="421"/>
      <c r="D141" s="347"/>
      <c r="E141" s="347"/>
      <c r="F141" s="421"/>
      <c r="G141" s="347"/>
      <c r="H141" s="421"/>
      <c r="I141" s="394"/>
      <c r="J141" s="394"/>
      <c r="K141" s="394"/>
      <c r="L141" s="394"/>
      <c r="M141" s="394"/>
      <c r="N141" s="27" t="s">
        <v>628</v>
      </c>
      <c r="O141" s="61">
        <v>8.16</v>
      </c>
      <c r="P141" s="401"/>
      <c r="Q141" s="401"/>
      <c r="S141" s="96"/>
      <c r="T141" s="96"/>
      <c r="U141" s="96"/>
    </row>
    <row r="142" spans="2:21" ht="34.950000000000003" customHeight="1" outlineLevel="1" x14ac:dyDescent="0.3">
      <c r="B142" s="346" t="s">
        <v>674</v>
      </c>
      <c r="C142" s="420"/>
      <c r="D142" s="346" t="s">
        <v>297</v>
      </c>
      <c r="E142" s="346" t="s">
        <v>638</v>
      </c>
      <c r="F142" s="420"/>
      <c r="G142" s="346" t="s">
        <v>261</v>
      </c>
      <c r="H142" s="420"/>
      <c r="I142" s="393">
        <f>SUM(J142:M144)</f>
        <v>3350000</v>
      </c>
      <c r="J142" s="393">
        <v>0</v>
      </c>
      <c r="K142" s="393">
        <v>0</v>
      </c>
      <c r="L142" s="393">
        <v>2847500</v>
      </c>
      <c r="M142" s="393">
        <v>502500</v>
      </c>
      <c r="N142" s="30" t="s">
        <v>623</v>
      </c>
      <c r="O142" s="43">
        <v>1</v>
      </c>
      <c r="P142" s="400" t="s">
        <v>323</v>
      </c>
      <c r="Q142" s="400" t="s">
        <v>322</v>
      </c>
      <c r="S142" s="96"/>
      <c r="T142" s="96"/>
      <c r="U142" s="96"/>
    </row>
    <row r="143" spans="2:21" ht="46.8" outlineLevel="1" x14ac:dyDescent="0.3">
      <c r="B143" s="347"/>
      <c r="C143" s="421"/>
      <c r="D143" s="347"/>
      <c r="E143" s="347"/>
      <c r="F143" s="421"/>
      <c r="G143" s="347"/>
      <c r="H143" s="421"/>
      <c r="I143" s="394"/>
      <c r="J143" s="394"/>
      <c r="K143" s="394"/>
      <c r="L143" s="394"/>
      <c r="M143" s="394"/>
      <c r="N143" s="27" t="s">
        <v>631</v>
      </c>
      <c r="O143" s="61">
        <v>292000</v>
      </c>
      <c r="P143" s="401"/>
      <c r="Q143" s="401"/>
      <c r="S143" s="96"/>
      <c r="T143" s="96"/>
      <c r="U143" s="96"/>
    </row>
    <row r="144" spans="2:21" ht="50.4" customHeight="1" outlineLevel="1" x14ac:dyDescent="0.3">
      <c r="B144" s="347"/>
      <c r="C144" s="421"/>
      <c r="D144" s="347"/>
      <c r="E144" s="347"/>
      <c r="F144" s="421"/>
      <c r="G144" s="347"/>
      <c r="H144" s="421"/>
      <c r="I144" s="394"/>
      <c r="J144" s="394"/>
      <c r="K144" s="394"/>
      <c r="L144" s="394"/>
      <c r="M144" s="394"/>
      <c r="N144" s="27" t="s">
        <v>628</v>
      </c>
      <c r="O144" s="61">
        <v>29.2</v>
      </c>
      <c r="P144" s="401"/>
      <c r="Q144" s="401"/>
      <c r="S144" s="96"/>
      <c r="T144" s="96"/>
      <c r="U144" s="96"/>
    </row>
    <row r="145" spans="2:21" ht="15" customHeight="1" outlineLevel="1" x14ac:dyDescent="0.3">
      <c r="B145" s="346" t="s">
        <v>675</v>
      </c>
      <c r="C145" s="420"/>
      <c r="D145" s="346" t="s">
        <v>297</v>
      </c>
      <c r="E145" s="346" t="s">
        <v>638</v>
      </c>
      <c r="F145" s="420"/>
      <c r="G145" s="346" t="s">
        <v>261</v>
      </c>
      <c r="H145" s="420"/>
      <c r="I145" s="137">
        <f>SUM(J145:M145)</f>
        <v>391918.07999999996</v>
      </c>
      <c r="J145" s="137">
        <v>0</v>
      </c>
      <c r="K145" s="137">
        <v>0</v>
      </c>
      <c r="L145" s="137">
        <v>333130.36</v>
      </c>
      <c r="M145" s="137">
        <v>58787.72</v>
      </c>
      <c r="N145" s="346" t="s">
        <v>623</v>
      </c>
      <c r="O145" s="602">
        <v>1</v>
      </c>
      <c r="P145" s="400" t="s">
        <v>355</v>
      </c>
      <c r="Q145" s="400" t="s">
        <v>349</v>
      </c>
      <c r="S145" s="96"/>
      <c r="T145" s="96"/>
      <c r="U145" s="96"/>
    </row>
    <row r="146" spans="2:21" ht="15" customHeight="1" outlineLevel="1" x14ac:dyDescent="0.3">
      <c r="B146" s="347"/>
      <c r="C146" s="421"/>
      <c r="D146" s="347"/>
      <c r="E146" s="347"/>
      <c r="F146" s="421"/>
      <c r="G146" s="347"/>
      <c r="H146" s="421"/>
      <c r="I146" s="200"/>
      <c r="J146" s="138"/>
      <c r="K146" s="138"/>
      <c r="L146" s="200"/>
      <c r="M146" s="200"/>
      <c r="N146" s="348"/>
      <c r="O146" s="603"/>
      <c r="P146" s="401"/>
      <c r="Q146" s="401"/>
      <c r="S146" s="96"/>
      <c r="T146" s="96"/>
      <c r="U146" s="96"/>
    </row>
    <row r="147" spans="2:21" ht="46.8" outlineLevel="1" x14ac:dyDescent="0.3">
      <c r="B147" s="347"/>
      <c r="C147" s="421"/>
      <c r="D147" s="347"/>
      <c r="E147" s="347"/>
      <c r="F147" s="421"/>
      <c r="G147" s="347"/>
      <c r="H147" s="421"/>
      <c r="I147" s="138"/>
      <c r="J147" s="138"/>
      <c r="K147" s="138"/>
      <c r="L147" s="138"/>
      <c r="M147" s="138"/>
      <c r="N147" s="27" t="s">
        <v>631</v>
      </c>
      <c r="O147" s="61">
        <v>1475.64</v>
      </c>
      <c r="P147" s="401"/>
      <c r="Q147" s="401"/>
      <c r="S147" s="96"/>
      <c r="T147" s="96"/>
      <c r="U147" s="96"/>
    </row>
    <row r="148" spans="2:21" ht="64.5" customHeight="1" outlineLevel="1" x14ac:dyDescent="0.3">
      <c r="B148" s="347"/>
      <c r="C148" s="421"/>
      <c r="D148" s="347"/>
      <c r="E148" s="347"/>
      <c r="F148" s="421"/>
      <c r="G148" s="347"/>
      <c r="H148" s="421"/>
      <c r="I148" s="138"/>
      <c r="J148" s="138"/>
      <c r="K148" s="138"/>
      <c r="L148" s="138"/>
      <c r="M148" s="138"/>
      <c r="N148" s="27" t="s">
        <v>628</v>
      </c>
      <c r="O148" s="61">
        <v>0.14000000000000001</v>
      </c>
      <c r="P148" s="401"/>
      <c r="Q148" s="401"/>
      <c r="S148" s="96"/>
      <c r="T148" s="96"/>
      <c r="U148" s="96"/>
    </row>
    <row r="149" spans="2:21" ht="15" customHeight="1" outlineLevel="1" x14ac:dyDescent="0.3">
      <c r="B149" s="346" t="s">
        <v>676</v>
      </c>
      <c r="C149" s="420"/>
      <c r="D149" s="346" t="s">
        <v>297</v>
      </c>
      <c r="E149" s="346"/>
      <c r="F149" s="420"/>
      <c r="G149" s="346" t="s">
        <v>261</v>
      </c>
      <c r="H149" s="420"/>
      <c r="I149" s="137">
        <f>SUM(J149:M149)</f>
        <v>218417.51</v>
      </c>
      <c r="J149" s="137">
        <v>0</v>
      </c>
      <c r="K149" s="137">
        <v>0</v>
      </c>
      <c r="L149" s="137">
        <v>185654.88</v>
      </c>
      <c r="M149" s="137">
        <v>32762.63</v>
      </c>
      <c r="N149" s="346" t="s">
        <v>623</v>
      </c>
      <c r="O149" s="602">
        <v>1</v>
      </c>
      <c r="P149" s="400" t="s">
        <v>639</v>
      </c>
      <c r="Q149" s="400" t="s">
        <v>445</v>
      </c>
      <c r="S149" s="96"/>
      <c r="T149" s="96"/>
      <c r="U149" s="96"/>
    </row>
    <row r="150" spans="2:21" ht="15" customHeight="1" outlineLevel="1" x14ac:dyDescent="0.3">
      <c r="B150" s="347"/>
      <c r="C150" s="421"/>
      <c r="D150" s="347"/>
      <c r="E150" s="347"/>
      <c r="F150" s="421"/>
      <c r="G150" s="347"/>
      <c r="H150" s="421"/>
      <c r="I150" s="200"/>
      <c r="J150" s="138"/>
      <c r="K150" s="138"/>
      <c r="L150" s="200"/>
      <c r="M150" s="200"/>
      <c r="N150" s="348"/>
      <c r="O150" s="603"/>
      <c r="P150" s="401"/>
      <c r="Q150" s="401"/>
      <c r="S150" s="96"/>
      <c r="T150" s="96"/>
      <c r="U150" s="96"/>
    </row>
    <row r="151" spans="2:21" ht="46.8" outlineLevel="1" x14ac:dyDescent="0.3">
      <c r="B151" s="347"/>
      <c r="C151" s="421"/>
      <c r="D151" s="347"/>
      <c r="E151" s="347"/>
      <c r="F151" s="421"/>
      <c r="G151" s="347"/>
      <c r="H151" s="421"/>
      <c r="I151" s="138"/>
      <c r="J151" s="138"/>
      <c r="K151" s="138"/>
      <c r="L151" s="138"/>
      <c r="M151" s="138"/>
      <c r="N151" s="27" t="s">
        <v>631</v>
      </c>
      <c r="O151" s="61">
        <v>1330.95</v>
      </c>
      <c r="P151" s="401"/>
      <c r="Q151" s="401"/>
      <c r="S151" s="96"/>
      <c r="T151" s="96"/>
      <c r="U151" s="96"/>
    </row>
    <row r="152" spans="2:21" ht="49.95" customHeight="1" outlineLevel="1" x14ac:dyDescent="0.3">
      <c r="B152" s="347"/>
      <c r="C152" s="421"/>
      <c r="D152" s="347"/>
      <c r="E152" s="347"/>
      <c r="F152" s="421"/>
      <c r="G152" s="347"/>
      <c r="H152" s="421"/>
      <c r="I152" s="138"/>
      <c r="J152" s="138"/>
      <c r="K152" s="138"/>
      <c r="L152" s="138"/>
      <c r="M152" s="138"/>
      <c r="N152" s="27" t="s">
        <v>628</v>
      </c>
      <c r="O152" s="91">
        <v>0.13300000000000001</v>
      </c>
      <c r="P152" s="401"/>
      <c r="Q152" s="401"/>
      <c r="S152" s="96"/>
      <c r="T152" s="96"/>
      <c r="U152" s="96"/>
    </row>
    <row r="153" spans="2:21" ht="15" customHeight="1" outlineLevel="1" x14ac:dyDescent="0.3">
      <c r="B153" s="346" t="s">
        <v>677</v>
      </c>
      <c r="C153" s="420"/>
      <c r="D153" s="346" t="s">
        <v>297</v>
      </c>
      <c r="E153" s="346" t="s">
        <v>638</v>
      </c>
      <c r="F153" s="420"/>
      <c r="G153" s="346" t="s">
        <v>261</v>
      </c>
      <c r="H153" s="420"/>
      <c r="I153" s="137">
        <f>SUM(J153:M153)</f>
        <v>637822.74</v>
      </c>
      <c r="J153" s="137">
        <v>0</v>
      </c>
      <c r="K153" s="137">
        <v>0</v>
      </c>
      <c r="L153" s="137">
        <v>542149.31999999995</v>
      </c>
      <c r="M153" s="137">
        <v>95673.42</v>
      </c>
      <c r="N153" s="346" t="s">
        <v>623</v>
      </c>
      <c r="O153" s="602">
        <v>1</v>
      </c>
      <c r="P153" s="400" t="s">
        <v>288</v>
      </c>
      <c r="Q153" s="400" t="s">
        <v>282</v>
      </c>
      <c r="S153" s="96"/>
      <c r="T153" s="96"/>
      <c r="U153" s="96"/>
    </row>
    <row r="154" spans="2:21" ht="15" customHeight="1" outlineLevel="1" x14ac:dyDescent="0.3">
      <c r="B154" s="347"/>
      <c r="C154" s="421"/>
      <c r="D154" s="347"/>
      <c r="E154" s="347"/>
      <c r="F154" s="421"/>
      <c r="G154" s="347"/>
      <c r="H154" s="421"/>
      <c r="I154" s="200"/>
      <c r="J154" s="138"/>
      <c r="K154" s="138"/>
      <c r="L154" s="200"/>
      <c r="M154" s="200"/>
      <c r="N154" s="348"/>
      <c r="O154" s="603"/>
      <c r="P154" s="401"/>
      <c r="Q154" s="401"/>
      <c r="S154" s="96"/>
      <c r="T154" s="96"/>
      <c r="U154" s="96"/>
    </row>
    <row r="155" spans="2:21" ht="15.6" outlineLevel="1" x14ac:dyDescent="0.3">
      <c r="B155" s="347"/>
      <c r="C155" s="421"/>
      <c r="D155" s="347"/>
      <c r="E155" s="347"/>
      <c r="F155" s="421"/>
      <c r="G155" s="347"/>
      <c r="H155" s="421"/>
      <c r="I155" s="138"/>
      <c r="J155" s="138"/>
      <c r="K155" s="138"/>
      <c r="L155" s="138"/>
      <c r="M155" s="138"/>
      <c r="N155" s="346" t="s">
        <v>631</v>
      </c>
      <c r="O155" s="61">
        <v>108178</v>
      </c>
      <c r="P155" s="639"/>
      <c r="Q155" s="639"/>
      <c r="S155" s="96"/>
      <c r="T155" s="96"/>
      <c r="U155" s="96"/>
    </row>
    <row r="156" spans="2:21" ht="32.25" customHeight="1" outlineLevel="1" x14ac:dyDescent="0.3">
      <c r="B156" s="347"/>
      <c r="C156" s="421"/>
      <c r="D156" s="347"/>
      <c r="E156" s="347"/>
      <c r="F156" s="421"/>
      <c r="G156" s="347"/>
      <c r="H156" s="421"/>
      <c r="I156" s="138"/>
      <c r="J156" s="138"/>
      <c r="K156" s="138"/>
      <c r="L156" s="138"/>
      <c r="M156" s="138"/>
      <c r="N156" s="348"/>
      <c r="O156" s="201"/>
      <c r="P156" s="639"/>
      <c r="Q156" s="639"/>
      <c r="S156" s="96"/>
      <c r="T156" s="96"/>
      <c r="U156" s="96"/>
    </row>
    <row r="157" spans="2:21" ht="15.6" outlineLevel="1" x14ac:dyDescent="0.3">
      <c r="B157" s="347"/>
      <c r="C157" s="421"/>
      <c r="D157" s="347"/>
      <c r="E157" s="347"/>
      <c r="F157" s="421"/>
      <c r="G157" s="347"/>
      <c r="H157" s="421"/>
      <c r="I157" s="138"/>
      <c r="J157" s="138"/>
      <c r="K157" s="138"/>
      <c r="L157" s="138"/>
      <c r="M157" s="138"/>
      <c r="N157" s="346" t="s">
        <v>628</v>
      </c>
      <c r="O157" s="91">
        <v>10.82</v>
      </c>
      <c r="P157" s="336"/>
      <c r="Q157" s="336"/>
      <c r="S157" s="96"/>
      <c r="T157" s="96"/>
      <c r="U157" s="96"/>
    </row>
    <row r="158" spans="2:21" ht="46.95" customHeight="1" outlineLevel="1" x14ac:dyDescent="0.3">
      <c r="B158" s="348"/>
      <c r="C158" s="154"/>
      <c r="D158" s="348"/>
      <c r="E158" s="348"/>
      <c r="F158" s="154"/>
      <c r="G158" s="348"/>
      <c r="H158" s="154"/>
      <c r="I158" s="138"/>
      <c r="J158" s="138"/>
      <c r="K158" s="138"/>
      <c r="L158" s="138"/>
      <c r="M158" s="138"/>
      <c r="N158" s="348"/>
      <c r="O158" s="337"/>
      <c r="P158" s="32"/>
      <c r="Q158" s="32"/>
      <c r="S158" s="96"/>
      <c r="T158" s="96"/>
      <c r="U158" s="96"/>
    </row>
    <row r="159" spans="2:21" ht="15" customHeight="1" outlineLevel="1" x14ac:dyDescent="0.3">
      <c r="B159" s="346" t="s">
        <v>678</v>
      </c>
      <c r="C159" s="420"/>
      <c r="D159" s="346" t="s">
        <v>297</v>
      </c>
      <c r="E159" s="608"/>
      <c r="F159" s="420"/>
      <c r="G159" s="346" t="s">
        <v>261</v>
      </c>
      <c r="H159" s="420"/>
      <c r="I159" s="137">
        <f>SUM(J159:M159)</f>
        <v>2353901.9</v>
      </c>
      <c r="J159" s="137">
        <v>0</v>
      </c>
      <c r="K159" s="137">
        <v>0</v>
      </c>
      <c r="L159" s="137">
        <v>2000816.61</v>
      </c>
      <c r="M159" s="137">
        <v>353085.29</v>
      </c>
      <c r="N159" s="346" t="s">
        <v>623</v>
      </c>
      <c r="O159" s="602">
        <v>1</v>
      </c>
      <c r="P159" s="400" t="s">
        <v>288</v>
      </c>
      <c r="Q159" s="400" t="s">
        <v>345</v>
      </c>
      <c r="S159" s="96"/>
      <c r="T159" s="96"/>
      <c r="U159" s="96"/>
    </row>
    <row r="160" spans="2:21" ht="15.6" outlineLevel="1" x14ac:dyDescent="0.3">
      <c r="B160" s="347"/>
      <c r="C160" s="421"/>
      <c r="D160" s="347"/>
      <c r="E160" s="609"/>
      <c r="F160" s="421"/>
      <c r="G160" s="347"/>
      <c r="H160" s="421"/>
      <c r="I160" s="200"/>
      <c r="J160" s="138"/>
      <c r="K160" s="138"/>
      <c r="L160" s="200"/>
      <c r="M160" s="200"/>
      <c r="N160" s="348"/>
      <c r="O160" s="603"/>
      <c r="P160" s="401"/>
      <c r="Q160" s="401"/>
      <c r="S160" s="96"/>
      <c r="T160" s="96"/>
      <c r="U160" s="96"/>
    </row>
    <row r="161" spans="2:21" ht="46.8" outlineLevel="1" x14ac:dyDescent="0.3">
      <c r="B161" s="347"/>
      <c r="C161" s="421"/>
      <c r="D161" s="347"/>
      <c r="E161" s="609"/>
      <c r="F161" s="421"/>
      <c r="G161" s="347"/>
      <c r="H161" s="421"/>
      <c r="I161" s="138"/>
      <c r="J161" s="138"/>
      <c r="K161" s="138"/>
      <c r="L161" s="138"/>
      <c r="M161" s="138"/>
      <c r="N161" s="27" t="s">
        <v>631</v>
      </c>
      <c r="O161" s="61">
        <v>249500</v>
      </c>
      <c r="P161" s="219"/>
      <c r="Q161" s="83"/>
      <c r="S161" s="96"/>
      <c r="T161" s="96"/>
      <c r="U161" s="96"/>
    </row>
    <row r="162" spans="2:21" ht="50.4" customHeight="1" outlineLevel="1" x14ac:dyDescent="0.3">
      <c r="B162" s="347"/>
      <c r="C162" s="421"/>
      <c r="D162" s="347"/>
      <c r="E162" s="609"/>
      <c r="F162" s="421"/>
      <c r="G162" s="347"/>
      <c r="H162" s="421"/>
      <c r="I162" s="138"/>
      <c r="J162" s="138"/>
      <c r="K162" s="138"/>
      <c r="L162" s="138"/>
      <c r="M162" s="138"/>
      <c r="N162" s="27" t="s">
        <v>628</v>
      </c>
      <c r="O162" s="91">
        <v>24.95</v>
      </c>
      <c r="P162" s="83"/>
      <c r="Q162" s="83"/>
      <c r="S162" s="96"/>
      <c r="T162" s="96"/>
      <c r="U162" s="96"/>
    </row>
    <row r="163" spans="2:21" ht="46.8" outlineLevel="1" x14ac:dyDescent="0.3">
      <c r="B163" s="347"/>
      <c r="C163" s="421"/>
      <c r="D163" s="347"/>
      <c r="E163" s="609"/>
      <c r="F163" s="421"/>
      <c r="G163" s="347"/>
      <c r="H163" s="421"/>
      <c r="I163" s="138"/>
      <c r="J163" s="138"/>
      <c r="K163" s="138"/>
      <c r="L163" s="138"/>
      <c r="M163" s="138"/>
      <c r="N163" s="27" t="s">
        <v>640</v>
      </c>
      <c r="O163" s="38">
        <v>950</v>
      </c>
      <c r="P163" s="83"/>
      <c r="Q163" s="83"/>
      <c r="S163" s="96"/>
      <c r="T163" s="96"/>
      <c r="U163" s="96"/>
    </row>
    <row r="164" spans="2:21" ht="15.6" outlineLevel="1" x14ac:dyDescent="0.3">
      <c r="B164" s="347"/>
      <c r="C164" s="421"/>
      <c r="D164" s="347"/>
      <c r="E164" s="609"/>
      <c r="F164" s="421"/>
      <c r="G164" s="347"/>
      <c r="H164" s="421"/>
      <c r="I164" s="138"/>
      <c r="J164" s="138"/>
      <c r="K164" s="138"/>
      <c r="L164" s="138"/>
      <c r="M164" s="138"/>
      <c r="N164" s="346" t="s">
        <v>641</v>
      </c>
      <c r="O164" s="91">
        <v>0.78</v>
      </c>
      <c r="P164" s="83"/>
      <c r="Q164" s="83"/>
      <c r="S164" s="96"/>
      <c r="T164" s="96"/>
      <c r="U164" s="96"/>
    </row>
    <row r="165" spans="2:21" ht="32.25" customHeight="1" outlineLevel="1" x14ac:dyDescent="0.3">
      <c r="B165" s="348"/>
      <c r="C165" s="154"/>
      <c r="D165" s="348"/>
      <c r="E165" s="676"/>
      <c r="F165" s="154"/>
      <c r="G165" s="348"/>
      <c r="H165" s="154"/>
      <c r="I165" s="138"/>
      <c r="J165" s="138"/>
      <c r="K165" s="138"/>
      <c r="L165" s="138"/>
      <c r="M165" s="138"/>
      <c r="N165" s="348"/>
      <c r="O165" s="338"/>
      <c r="P165" s="83"/>
      <c r="Q165" s="83"/>
      <c r="S165" s="96"/>
      <c r="T165" s="96"/>
      <c r="U165" s="96"/>
    </row>
    <row r="166" spans="2:21" ht="36" customHeight="1" outlineLevel="1" x14ac:dyDescent="0.3">
      <c r="B166" s="346" t="s">
        <v>679</v>
      </c>
      <c r="C166" s="420"/>
      <c r="D166" s="346" t="s">
        <v>354</v>
      </c>
      <c r="E166" s="346"/>
      <c r="F166" s="420"/>
      <c r="G166" s="346" t="s">
        <v>261</v>
      </c>
      <c r="H166" s="420"/>
      <c r="I166" s="393">
        <f>SUM(J166:M168)</f>
        <v>161380</v>
      </c>
      <c r="J166" s="393">
        <v>0</v>
      </c>
      <c r="K166" s="393">
        <v>0</v>
      </c>
      <c r="L166" s="393">
        <v>137173</v>
      </c>
      <c r="M166" s="393">
        <v>24207</v>
      </c>
      <c r="N166" s="30" t="s">
        <v>623</v>
      </c>
      <c r="O166" s="43">
        <v>1</v>
      </c>
      <c r="P166" s="400" t="s">
        <v>637</v>
      </c>
      <c r="Q166" s="400" t="s">
        <v>345</v>
      </c>
      <c r="S166" s="96"/>
      <c r="T166" s="96"/>
      <c r="U166" s="96"/>
    </row>
    <row r="167" spans="2:21" ht="46.8" outlineLevel="1" x14ac:dyDescent="0.3">
      <c r="B167" s="347"/>
      <c r="C167" s="421"/>
      <c r="D167" s="347"/>
      <c r="E167" s="347"/>
      <c r="F167" s="421"/>
      <c r="G167" s="347"/>
      <c r="H167" s="421"/>
      <c r="I167" s="394"/>
      <c r="J167" s="394"/>
      <c r="K167" s="394"/>
      <c r="L167" s="394"/>
      <c r="M167" s="394"/>
      <c r="N167" s="27" t="s">
        <v>631</v>
      </c>
      <c r="O167" s="61">
        <v>181083</v>
      </c>
      <c r="P167" s="401"/>
      <c r="Q167" s="401"/>
      <c r="S167" s="96"/>
      <c r="T167" s="96"/>
      <c r="U167" s="96"/>
    </row>
    <row r="168" spans="2:21" ht="46.95" customHeight="1" outlineLevel="1" x14ac:dyDescent="0.3">
      <c r="B168" s="347"/>
      <c r="C168" s="421"/>
      <c r="D168" s="347"/>
      <c r="E168" s="347"/>
      <c r="F168" s="421"/>
      <c r="G168" s="347"/>
      <c r="H168" s="421"/>
      <c r="I168" s="394"/>
      <c r="J168" s="394"/>
      <c r="K168" s="394"/>
      <c r="L168" s="394"/>
      <c r="M168" s="394"/>
      <c r="N168" s="27" t="s">
        <v>628</v>
      </c>
      <c r="O168" s="92">
        <v>18.1083</v>
      </c>
      <c r="P168" s="401"/>
      <c r="Q168" s="401"/>
      <c r="S168" s="96"/>
      <c r="T168" s="96"/>
      <c r="U168" s="96"/>
    </row>
    <row r="169" spans="2:21" ht="33" customHeight="1" outlineLevel="1" x14ac:dyDescent="0.3">
      <c r="B169" s="346" t="s">
        <v>778</v>
      </c>
      <c r="C169" s="420"/>
      <c r="D169" s="346" t="s">
        <v>354</v>
      </c>
      <c r="E169" s="346"/>
      <c r="F169" s="420"/>
      <c r="G169" s="346" t="s">
        <v>261</v>
      </c>
      <c r="H169" s="420"/>
      <c r="I169" s="393">
        <f>SUM(J169:M173)</f>
        <v>1280619.2200000002</v>
      </c>
      <c r="J169" s="393">
        <v>0</v>
      </c>
      <c r="K169" s="393">
        <v>0</v>
      </c>
      <c r="L169" s="393">
        <v>1088526.33</v>
      </c>
      <c r="M169" s="393">
        <v>192092.89</v>
      </c>
      <c r="N169" s="30" t="s">
        <v>623</v>
      </c>
      <c r="O169" s="43">
        <v>1</v>
      </c>
      <c r="P169" s="400" t="s">
        <v>626</v>
      </c>
      <c r="Q169" s="400" t="s">
        <v>322</v>
      </c>
      <c r="S169" s="96"/>
      <c r="T169" s="96"/>
      <c r="U169" s="96"/>
    </row>
    <row r="170" spans="2:21" ht="46.8" outlineLevel="1" x14ac:dyDescent="0.3">
      <c r="B170" s="347"/>
      <c r="C170" s="421"/>
      <c r="D170" s="347"/>
      <c r="E170" s="347"/>
      <c r="F170" s="421"/>
      <c r="G170" s="347"/>
      <c r="H170" s="421"/>
      <c r="I170" s="394"/>
      <c r="J170" s="394"/>
      <c r="K170" s="394"/>
      <c r="L170" s="394"/>
      <c r="M170" s="394"/>
      <c r="N170" s="27" t="s">
        <v>631</v>
      </c>
      <c r="O170" s="61">
        <v>17000</v>
      </c>
      <c r="P170" s="401"/>
      <c r="Q170" s="401"/>
      <c r="S170" s="96"/>
      <c r="T170" s="96"/>
      <c r="U170" s="96"/>
    </row>
    <row r="171" spans="2:21" ht="51.6" customHeight="1" outlineLevel="1" x14ac:dyDescent="0.3">
      <c r="B171" s="347"/>
      <c r="C171" s="421"/>
      <c r="D171" s="347"/>
      <c r="E171" s="347"/>
      <c r="F171" s="421"/>
      <c r="G171" s="347"/>
      <c r="H171" s="421"/>
      <c r="I171" s="394"/>
      <c r="J171" s="394"/>
      <c r="K171" s="394"/>
      <c r="L171" s="394"/>
      <c r="M171" s="394"/>
      <c r="N171" s="27" t="s">
        <v>628</v>
      </c>
      <c r="O171" s="61">
        <v>1.7</v>
      </c>
      <c r="P171" s="401"/>
      <c r="Q171" s="401"/>
      <c r="S171" s="96"/>
      <c r="T171" s="96"/>
      <c r="U171" s="96"/>
    </row>
    <row r="172" spans="2:21" ht="46.8" outlineLevel="1" x14ac:dyDescent="0.3">
      <c r="B172" s="347"/>
      <c r="C172" s="421"/>
      <c r="D172" s="347"/>
      <c r="E172" s="347"/>
      <c r="F172" s="421"/>
      <c r="G172" s="347"/>
      <c r="H172" s="421"/>
      <c r="I172" s="394"/>
      <c r="J172" s="394"/>
      <c r="K172" s="394"/>
      <c r="L172" s="394"/>
      <c r="M172" s="394"/>
      <c r="N172" s="27" t="s">
        <v>640</v>
      </c>
      <c r="O172" s="38">
        <v>300</v>
      </c>
      <c r="P172" s="401"/>
      <c r="Q172" s="401"/>
      <c r="S172" s="96"/>
      <c r="T172" s="96"/>
      <c r="U172" s="96"/>
    </row>
    <row r="173" spans="2:21" ht="46.8" outlineLevel="1" x14ac:dyDescent="0.3">
      <c r="B173" s="347"/>
      <c r="C173" s="421"/>
      <c r="D173" s="347"/>
      <c r="E173" s="347"/>
      <c r="F173" s="421"/>
      <c r="G173" s="347"/>
      <c r="H173" s="421"/>
      <c r="I173" s="394"/>
      <c r="J173" s="394"/>
      <c r="K173" s="394"/>
      <c r="L173" s="394"/>
      <c r="M173" s="394"/>
      <c r="N173" s="27" t="s">
        <v>641</v>
      </c>
      <c r="O173" s="61">
        <v>2.2000000000000002</v>
      </c>
      <c r="P173" s="401"/>
      <c r="Q173" s="401"/>
      <c r="S173" s="96"/>
      <c r="T173" s="96"/>
      <c r="U173" s="96"/>
    </row>
    <row r="174" spans="2:21" ht="34.950000000000003" customHeight="1" outlineLevel="1" x14ac:dyDescent="0.3">
      <c r="B174" s="346" t="s">
        <v>680</v>
      </c>
      <c r="C174" s="420"/>
      <c r="D174" s="346" t="s">
        <v>354</v>
      </c>
      <c r="E174" s="346"/>
      <c r="F174" s="420"/>
      <c r="G174" s="346" t="s">
        <v>261</v>
      </c>
      <c r="H174" s="420"/>
      <c r="I174" s="393">
        <f>SUM(J174:M176)</f>
        <v>2064705.8900000001</v>
      </c>
      <c r="J174" s="393">
        <v>0</v>
      </c>
      <c r="K174" s="393">
        <v>0</v>
      </c>
      <c r="L174" s="393">
        <v>1755000</v>
      </c>
      <c r="M174" s="393">
        <v>309705.89</v>
      </c>
      <c r="N174" s="30" t="s">
        <v>623</v>
      </c>
      <c r="O174" s="43">
        <v>1</v>
      </c>
      <c r="P174" s="400" t="s">
        <v>626</v>
      </c>
      <c r="Q174" s="400" t="s">
        <v>322</v>
      </c>
      <c r="S174" s="96"/>
      <c r="T174" s="96"/>
      <c r="U174" s="96"/>
    </row>
    <row r="175" spans="2:21" ht="46.8" outlineLevel="1" x14ac:dyDescent="0.3">
      <c r="B175" s="347"/>
      <c r="C175" s="421"/>
      <c r="D175" s="347"/>
      <c r="E175" s="347"/>
      <c r="F175" s="421"/>
      <c r="G175" s="347"/>
      <c r="H175" s="421"/>
      <c r="I175" s="394"/>
      <c r="J175" s="394"/>
      <c r="K175" s="394"/>
      <c r="L175" s="394"/>
      <c r="M175" s="394"/>
      <c r="N175" s="27" t="s">
        <v>631</v>
      </c>
      <c r="O175" s="61">
        <v>23000</v>
      </c>
      <c r="P175" s="401"/>
      <c r="Q175" s="401"/>
      <c r="S175" s="96"/>
      <c r="T175" s="96"/>
      <c r="U175" s="96"/>
    </row>
    <row r="176" spans="2:21" ht="50.4" customHeight="1" outlineLevel="1" x14ac:dyDescent="0.3">
      <c r="B176" s="347"/>
      <c r="C176" s="421"/>
      <c r="D176" s="347"/>
      <c r="E176" s="347"/>
      <c r="F176" s="421"/>
      <c r="G176" s="347"/>
      <c r="H176" s="421"/>
      <c r="I176" s="394"/>
      <c r="J176" s="394"/>
      <c r="K176" s="394"/>
      <c r="L176" s="394"/>
      <c r="M176" s="394"/>
      <c r="N176" s="27" t="s">
        <v>628</v>
      </c>
      <c r="O176" s="92">
        <v>23</v>
      </c>
      <c r="P176" s="401"/>
      <c r="Q176" s="401"/>
      <c r="S176" s="96"/>
      <c r="T176" s="96"/>
      <c r="U176" s="96"/>
    </row>
    <row r="177" spans="2:21" ht="31.2" customHeight="1" outlineLevel="1" x14ac:dyDescent="0.3">
      <c r="B177" s="346" t="s">
        <v>693</v>
      </c>
      <c r="C177" s="420"/>
      <c r="D177" s="346" t="s">
        <v>271</v>
      </c>
      <c r="E177" s="375" t="s">
        <v>689</v>
      </c>
      <c r="F177" s="420"/>
      <c r="G177" s="346" t="s">
        <v>261</v>
      </c>
      <c r="H177" s="420"/>
      <c r="I177" s="393">
        <f>SUM(J177:M179)</f>
        <v>1990000</v>
      </c>
      <c r="J177" s="393">
        <v>0</v>
      </c>
      <c r="K177" s="393">
        <v>0</v>
      </c>
      <c r="L177" s="393">
        <v>1691500</v>
      </c>
      <c r="M177" s="393">
        <v>298500</v>
      </c>
      <c r="N177" s="30" t="s">
        <v>623</v>
      </c>
      <c r="O177" s="43">
        <v>1</v>
      </c>
      <c r="P177" s="25" t="s">
        <v>639</v>
      </c>
      <c r="Q177" s="400" t="s">
        <v>625</v>
      </c>
      <c r="S177" s="96"/>
      <c r="T177" s="96"/>
      <c r="U177" s="96"/>
    </row>
    <row r="178" spans="2:21" ht="46.8" outlineLevel="1" x14ac:dyDescent="0.3">
      <c r="B178" s="347"/>
      <c r="C178" s="421"/>
      <c r="D178" s="347"/>
      <c r="E178" s="376"/>
      <c r="F178" s="421"/>
      <c r="G178" s="347"/>
      <c r="H178" s="421"/>
      <c r="I178" s="394"/>
      <c r="J178" s="394"/>
      <c r="K178" s="394"/>
      <c r="L178" s="394"/>
      <c r="M178" s="394"/>
      <c r="N178" s="27" t="s">
        <v>631</v>
      </c>
      <c r="O178" s="61">
        <v>277700</v>
      </c>
      <c r="P178" s="219"/>
      <c r="Q178" s="401"/>
      <c r="S178" s="96"/>
      <c r="T178" s="96"/>
      <c r="U178" s="96"/>
    </row>
    <row r="179" spans="2:21" ht="50.4" customHeight="1" outlineLevel="1" x14ac:dyDescent="0.3">
      <c r="B179" s="347"/>
      <c r="C179" s="421"/>
      <c r="D179" s="347"/>
      <c r="E179" s="376"/>
      <c r="F179" s="421"/>
      <c r="G179" s="347"/>
      <c r="H179" s="421"/>
      <c r="I179" s="394"/>
      <c r="J179" s="394"/>
      <c r="K179" s="394"/>
      <c r="L179" s="394"/>
      <c r="M179" s="394"/>
      <c r="N179" s="27" t="s">
        <v>628</v>
      </c>
      <c r="O179" s="92">
        <v>27.77</v>
      </c>
      <c r="P179" s="83"/>
      <c r="Q179" s="401"/>
      <c r="S179" s="96"/>
      <c r="T179" s="96"/>
      <c r="U179" s="96"/>
    </row>
    <row r="180" spans="2:21" ht="34.950000000000003" customHeight="1" outlineLevel="1" x14ac:dyDescent="0.3">
      <c r="B180" s="346" t="s">
        <v>694</v>
      </c>
      <c r="C180" s="420"/>
      <c r="D180" s="346" t="s">
        <v>271</v>
      </c>
      <c r="E180" s="346"/>
      <c r="F180" s="420"/>
      <c r="G180" s="346" t="s">
        <v>261</v>
      </c>
      <c r="H180" s="420"/>
      <c r="I180" s="393">
        <f>SUM(J180:M184)</f>
        <v>3350000</v>
      </c>
      <c r="J180" s="393">
        <v>0</v>
      </c>
      <c r="K180" s="393">
        <v>0</v>
      </c>
      <c r="L180" s="393">
        <v>2847500</v>
      </c>
      <c r="M180" s="393">
        <v>502500</v>
      </c>
      <c r="N180" s="30" t="s">
        <v>623</v>
      </c>
      <c r="O180" s="43">
        <v>1</v>
      </c>
      <c r="P180" s="25" t="s">
        <v>753</v>
      </c>
      <c r="Q180" s="400" t="s">
        <v>627</v>
      </c>
      <c r="S180" s="96"/>
      <c r="T180" s="96"/>
      <c r="U180" s="96"/>
    </row>
    <row r="181" spans="2:21" ht="46.8" outlineLevel="1" x14ac:dyDescent="0.3">
      <c r="B181" s="347"/>
      <c r="C181" s="421"/>
      <c r="D181" s="347"/>
      <c r="E181" s="347"/>
      <c r="F181" s="421"/>
      <c r="G181" s="347"/>
      <c r="H181" s="421"/>
      <c r="I181" s="394"/>
      <c r="J181" s="394"/>
      <c r="K181" s="394"/>
      <c r="L181" s="394"/>
      <c r="M181" s="394"/>
      <c r="N181" s="27" t="s">
        <v>631</v>
      </c>
      <c r="O181" s="61">
        <v>199771</v>
      </c>
      <c r="P181" s="219"/>
      <c r="Q181" s="401"/>
      <c r="S181" s="96"/>
      <c r="T181" s="96"/>
      <c r="U181" s="96"/>
    </row>
    <row r="182" spans="2:21" ht="50.4" customHeight="1" outlineLevel="1" x14ac:dyDescent="0.3">
      <c r="B182" s="347"/>
      <c r="C182" s="421"/>
      <c r="D182" s="347"/>
      <c r="E182" s="347"/>
      <c r="F182" s="421"/>
      <c r="G182" s="347"/>
      <c r="H182" s="421"/>
      <c r="I182" s="394"/>
      <c r="J182" s="394"/>
      <c r="K182" s="394"/>
      <c r="L182" s="394"/>
      <c r="M182" s="394"/>
      <c r="N182" s="27" t="s">
        <v>628</v>
      </c>
      <c r="O182" s="61">
        <v>51.16</v>
      </c>
      <c r="P182" s="83"/>
      <c r="Q182" s="401"/>
      <c r="S182" s="96"/>
      <c r="T182" s="96"/>
      <c r="U182" s="96"/>
    </row>
    <row r="183" spans="2:21" ht="46.8" outlineLevel="1" x14ac:dyDescent="0.3">
      <c r="B183" s="347"/>
      <c r="C183" s="421"/>
      <c r="D183" s="347"/>
      <c r="E183" s="347"/>
      <c r="F183" s="421"/>
      <c r="G183" s="347"/>
      <c r="H183" s="421"/>
      <c r="I183" s="394"/>
      <c r="J183" s="394"/>
      <c r="K183" s="394"/>
      <c r="L183" s="394"/>
      <c r="M183" s="394"/>
      <c r="N183" s="27" t="s">
        <v>640</v>
      </c>
      <c r="O183" s="38">
        <v>8000</v>
      </c>
      <c r="P183" s="83"/>
      <c r="Q183" s="401"/>
      <c r="S183" s="96"/>
      <c r="T183" s="96"/>
      <c r="U183" s="96"/>
    </row>
    <row r="184" spans="2:21" ht="46.8" outlineLevel="1" x14ac:dyDescent="0.3">
      <c r="B184" s="347"/>
      <c r="C184" s="421"/>
      <c r="D184" s="347"/>
      <c r="E184" s="347"/>
      <c r="F184" s="421"/>
      <c r="G184" s="347"/>
      <c r="H184" s="421"/>
      <c r="I184" s="394"/>
      <c r="J184" s="394"/>
      <c r="K184" s="394"/>
      <c r="L184" s="394"/>
      <c r="M184" s="394"/>
      <c r="N184" s="27" t="s">
        <v>641</v>
      </c>
      <c r="O184" s="61">
        <v>2.7</v>
      </c>
      <c r="P184" s="83"/>
      <c r="Q184" s="401"/>
      <c r="S184" s="96"/>
      <c r="T184" s="96"/>
      <c r="U184" s="96"/>
    </row>
    <row r="185" spans="2:21" ht="34.200000000000003" customHeight="1" outlineLevel="1" x14ac:dyDescent="0.3">
      <c r="B185" s="346" t="s">
        <v>695</v>
      </c>
      <c r="C185" s="420"/>
      <c r="D185" s="346" t="s">
        <v>271</v>
      </c>
      <c r="E185" s="346"/>
      <c r="F185" s="420"/>
      <c r="G185" s="346" t="s">
        <v>261</v>
      </c>
      <c r="H185" s="420"/>
      <c r="I185" s="393">
        <f>SUM(J185:M187)</f>
        <v>1191084.42</v>
      </c>
      <c r="J185" s="393">
        <v>0</v>
      </c>
      <c r="K185" s="393">
        <v>0</v>
      </c>
      <c r="L185" s="393">
        <v>1012421.26</v>
      </c>
      <c r="M185" s="393">
        <v>178663.16</v>
      </c>
      <c r="N185" s="30" t="s">
        <v>623</v>
      </c>
      <c r="O185" s="43">
        <v>1</v>
      </c>
      <c r="P185" s="25" t="s">
        <v>626</v>
      </c>
      <c r="Q185" s="400" t="s">
        <v>625</v>
      </c>
      <c r="S185" s="96"/>
      <c r="T185" s="96"/>
      <c r="U185" s="96"/>
    </row>
    <row r="186" spans="2:21" ht="46.8" outlineLevel="1" x14ac:dyDescent="0.3">
      <c r="B186" s="347"/>
      <c r="C186" s="421"/>
      <c r="D186" s="347"/>
      <c r="E186" s="347"/>
      <c r="F186" s="421"/>
      <c r="G186" s="347"/>
      <c r="H186" s="421"/>
      <c r="I186" s="394"/>
      <c r="J186" s="394"/>
      <c r="K186" s="394"/>
      <c r="L186" s="394"/>
      <c r="M186" s="394"/>
      <c r="N186" s="27" t="s">
        <v>631</v>
      </c>
      <c r="O186" s="61">
        <v>159833</v>
      </c>
      <c r="P186" s="219"/>
      <c r="Q186" s="401"/>
      <c r="S186" s="96"/>
      <c r="T186" s="96"/>
      <c r="U186" s="96"/>
    </row>
    <row r="187" spans="2:21" ht="46.2" customHeight="1" outlineLevel="1" x14ac:dyDescent="0.3">
      <c r="B187" s="347"/>
      <c r="C187" s="421"/>
      <c r="D187" s="347"/>
      <c r="E187" s="347"/>
      <c r="F187" s="421"/>
      <c r="G187" s="347"/>
      <c r="H187" s="421"/>
      <c r="I187" s="394"/>
      <c r="J187" s="394"/>
      <c r="K187" s="394"/>
      <c r="L187" s="394"/>
      <c r="M187" s="394"/>
      <c r="N187" s="27" t="s">
        <v>628</v>
      </c>
      <c r="O187" s="92">
        <v>25.98</v>
      </c>
      <c r="P187" s="83"/>
      <c r="Q187" s="401"/>
      <c r="S187" s="96"/>
      <c r="T187" s="96"/>
      <c r="U187" s="96"/>
    </row>
    <row r="188" spans="2:21" ht="15.6" x14ac:dyDescent="0.3">
      <c r="B188" s="481" t="s">
        <v>621</v>
      </c>
      <c r="C188" s="420"/>
      <c r="D188" s="375" t="s">
        <v>706</v>
      </c>
      <c r="E188" s="375" t="s">
        <v>707</v>
      </c>
      <c r="F188" s="420"/>
      <c r="G188" s="346" t="s">
        <v>261</v>
      </c>
      <c r="H188" s="420"/>
      <c r="I188" s="137">
        <f>SUM(J188,K188,L188,M188)</f>
        <v>3294726.19</v>
      </c>
      <c r="J188" s="393">
        <f>SUM(J192:J206)</f>
        <v>0</v>
      </c>
      <c r="K188" s="393">
        <f>SUM(K192:K206)</f>
        <v>0</v>
      </c>
      <c r="L188" s="137">
        <f>SUM(L192,L195,L197,L199,L201,L203,L205)</f>
        <v>2615840.83</v>
      </c>
      <c r="M188" s="137">
        <f>SUM(M192,M195,M197,M199,M201,M205,M203)</f>
        <v>678885.36</v>
      </c>
      <c r="N188" s="346" t="s">
        <v>623</v>
      </c>
      <c r="O188" s="38">
        <f>O192+O195+O197+O199+O201+O203+O205</f>
        <v>7</v>
      </c>
      <c r="P188" s="619"/>
      <c r="Q188" s="400"/>
      <c r="S188" s="96"/>
      <c r="T188" s="96"/>
      <c r="U188" s="96"/>
    </row>
    <row r="189" spans="2:21" ht="15.6" x14ac:dyDescent="0.3">
      <c r="B189" s="482"/>
      <c r="C189" s="421"/>
      <c r="D189" s="376"/>
      <c r="E189" s="376"/>
      <c r="F189" s="421"/>
      <c r="G189" s="347"/>
      <c r="H189" s="421"/>
      <c r="I189" s="200"/>
      <c r="J189" s="394"/>
      <c r="K189" s="394"/>
      <c r="L189" s="200"/>
      <c r="M189" s="200"/>
      <c r="N189" s="348"/>
      <c r="O189" s="11" t="s">
        <v>23</v>
      </c>
      <c r="P189" s="620"/>
      <c r="Q189" s="401"/>
      <c r="S189" s="96"/>
      <c r="T189" s="96"/>
      <c r="U189" s="96"/>
    </row>
    <row r="190" spans="2:21" ht="15.6" x14ac:dyDescent="0.3">
      <c r="B190" s="482"/>
      <c r="C190" s="421"/>
      <c r="D190" s="376"/>
      <c r="E190" s="376"/>
      <c r="F190" s="421"/>
      <c r="G190" s="347"/>
      <c r="H190" s="421"/>
      <c r="I190" s="112"/>
      <c r="J190" s="394"/>
      <c r="K190" s="394"/>
      <c r="L190" s="319"/>
      <c r="M190" s="319"/>
      <c r="N190" s="346" t="s">
        <v>624</v>
      </c>
      <c r="O190" s="73">
        <f>O194+O196+O198+O200+O202+O204+O206</f>
        <v>467000</v>
      </c>
      <c r="P190" s="620"/>
      <c r="Q190" s="401"/>
      <c r="S190" s="96"/>
      <c r="T190" s="96"/>
      <c r="U190" s="96"/>
    </row>
    <row r="191" spans="2:21" ht="243" customHeight="1" x14ac:dyDescent="0.3">
      <c r="B191" s="482"/>
      <c r="C191" s="421"/>
      <c r="D191" s="376"/>
      <c r="E191" s="376"/>
      <c r="F191" s="421"/>
      <c r="G191" s="347"/>
      <c r="H191" s="421"/>
      <c r="I191" s="112"/>
      <c r="J191" s="394"/>
      <c r="K191" s="394"/>
      <c r="L191" s="320"/>
      <c r="M191" s="320"/>
      <c r="N191" s="348"/>
      <c r="O191" s="11" t="s">
        <v>23</v>
      </c>
      <c r="P191" s="620"/>
      <c r="Q191" s="401"/>
      <c r="S191" s="96"/>
      <c r="T191" s="96"/>
      <c r="U191" s="96"/>
    </row>
    <row r="192" spans="2:21" ht="15.6" outlineLevel="1" x14ac:dyDescent="0.3">
      <c r="B192" s="346" t="s">
        <v>681</v>
      </c>
      <c r="C192" s="420"/>
      <c r="D192" s="346" t="s">
        <v>280</v>
      </c>
      <c r="E192" s="346" t="s">
        <v>774</v>
      </c>
      <c r="F192" s="420"/>
      <c r="G192" s="346" t="s">
        <v>261</v>
      </c>
      <c r="H192" s="420"/>
      <c r="I192" s="137">
        <f>SUM(J192:M192)</f>
        <v>315796.58999999997</v>
      </c>
      <c r="J192" s="137">
        <v>0</v>
      </c>
      <c r="K192" s="137">
        <v>0</v>
      </c>
      <c r="L192" s="137">
        <v>268427.09999999998</v>
      </c>
      <c r="M192" s="137">
        <v>47369.49</v>
      </c>
      <c r="N192" s="346" t="s">
        <v>623</v>
      </c>
      <c r="O192" s="602">
        <v>1</v>
      </c>
      <c r="P192" s="400" t="s">
        <v>639</v>
      </c>
      <c r="Q192" s="400" t="s">
        <v>576</v>
      </c>
      <c r="S192" s="96"/>
      <c r="T192" s="96"/>
      <c r="U192" s="96"/>
    </row>
    <row r="193" spans="2:21" ht="15.6" outlineLevel="1" x14ac:dyDescent="0.3">
      <c r="B193" s="347"/>
      <c r="C193" s="421"/>
      <c r="D193" s="347"/>
      <c r="E193" s="347"/>
      <c r="F193" s="421"/>
      <c r="G193" s="347"/>
      <c r="H193" s="421"/>
      <c r="I193" s="200"/>
      <c r="J193" s="112"/>
      <c r="K193" s="112"/>
      <c r="L193" s="200"/>
      <c r="M193" s="200"/>
      <c r="N193" s="348"/>
      <c r="O193" s="603"/>
      <c r="P193" s="401"/>
      <c r="Q193" s="401"/>
      <c r="S193" s="96"/>
      <c r="T193" s="96"/>
      <c r="U193" s="96"/>
    </row>
    <row r="194" spans="2:21" ht="46.8" outlineLevel="1" x14ac:dyDescent="0.3">
      <c r="B194" s="347"/>
      <c r="C194" s="421"/>
      <c r="D194" s="347"/>
      <c r="E194" s="347"/>
      <c r="F194" s="421"/>
      <c r="G194" s="347"/>
      <c r="H194" s="421"/>
      <c r="I194" s="138"/>
      <c r="J194" s="112"/>
      <c r="K194" s="112"/>
      <c r="L194" s="138"/>
      <c r="M194" s="138"/>
      <c r="N194" s="27" t="s">
        <v>624</v>
      </c>
      <c r="O194" s="38">
        <v>3000</v>
      </c>
      <c r="P194" s="401"/>
      <c r="Q194" s="401"/>
      <c r="S194" s="96"/>
      <c r="T194" s="96"/>
      <c r="U194" s="96"/>
    </row>
    <row r="195" spans="2:21" ht="46.8" outlineLevel="1" x14ac:dyDescent="0.3">
      <c r="B195" s="346" t="s">
        <v>682</v>
      </c>
      <c r="C195" s="420"/>
      <c r="D195" s="346" t="s">
        <v>291</v>
      </c>
      <c r="E195" s="346" t="s">
        <v>787</v>
      </c>
      <c r="F195" s="420"/>
      <c r="G195" s="346" t="s">
        <v>261</v>
      </c>
      <c r="H195" s="420"/>
      <c r="I195" s="393">
        <f>SUM(J195:M196)</f>
        <v>800000</v>
      </c>
      <c r="J195" s="393">
        <v>0</v>
      </c>
      <c r="K195" s="393">
        <v>0</v>
      </c>
      <c r="L195" s="393">
        <v>680000</v>
      </c>
      <c r="M195" s="393">
        <v>120000</v>
      </c>
      <c r="N195" s="30" t="s">
        <v>623</v>
      </c>
      <c r="O195" s="43">
        <v>1</v>
      </c>
      <c r="P195" s="400" t="s">
        <v>360</v>
      </c>
      <c r="Q195" s="400" t="s">
        <v>322</v>
      </c>
      <c r="S195" s="96"/>
      <c r="T195" s="96"/>
      <c r="U195" s="96"/>
    </row>
    <row r="196" spans="2:21" ht="97.5" customHeight="1" outlineLevel="1" x14ac:dyDescent="0.3">
      <c r="B196" s="347"/>
      <c r="C196" s="421"/>
      <c r="D196" s="347"/>
      <c r="E196" s="347"/>
      <c r="F196" s="421"/>
      <c r="G196" s="347"/>
      <c r="H196" s="421"/>
      <c r="I196" s="394"/>
      <c r="J196" s="394"/>
      <c r="K196" s="394"/>
      <c r="L196" s="394"/>
      <c r="M196" s="394"/>
      <c r="N196" s="27" t="s">
        <v>624</v>
      </c>
      <c r="O196" s="38">
        <v>45000</v>
      </c>
      <c r="P196" s="401"/>
      <c r="Q196" s="401"/>
      <c r="S196" s="96"/>
      <c r="T196" s="96"/>
      <c r="U196" s="96"/>
    </row>
    <row r="197" spans="2:21" ht="34.950000000000003" customHeight="1" outlineLevel="1" x14ac:dyDescent="0.3">
      <c r="B197" s="346" t="s">
        <v>683</v>
      </c>
      <c r="C197" s="420"/>
      <c r="D197" s="346" t="s">
        <v>291</v>
      </c>
      <c r="E197" s="400"/>
      <c r="F197" s="420"/>
      <c r="G197" s="346" t="s">
        <v>261</v>
      </c>
      <c r="H197" s="420"/>
      <c r="I197" s="393">
        <f>SUM(J197:M198)</f>
        <v>359930</v>
      </c>
      <c r="J197" s="393">
        <v>0</v>
      </c>
      <c r="K197" s="393">
        <v>0</v>
      </c>
      <c r="L197" s="393">
        <v>305940.5</v>
      </c>
      <c r="M197" s="393">
        <v>53989.5</v>
      </c>
      <c r="N197" s="30" t="s">
        <v>623</v>
      </c>
      <c r="O197" s="43">
        <v>1</v>
      </c>
      <c r="P197" s="400" t="s">
        <v>360</v>
      </c>
      <c r="Q197" s="400" t="s">
        <v>322</v>
      </c>
      <c r="S197" s="96"/>
      <c r="T197" s="96"/>
      <c r="U197" s="96"/>
    </row>
    <row r="198" spans="2:21" ht="46.8" outlineLevel="1" x14ac:dyDescent="0.3">
      <c r="B198" s="347"/>
      <c r="C198" s="421"/>
      <c r="D198" s="347"/>
      <c r="E198" s="401"/>
      <c r="F198" s="421"/>
      <c r="G198" s="347"/>
      <c r="H198" s="421"/>
      <c r="I198" s="394"/>
      <c r="J198" s="394"/>
      <c r="K198" s="394"/>
      <c r="L198" s="394"/>
      <c r="M198" s="394"/>
      <c r="N198" s="27" t="s">
        <v>624</v>
      </c>
      <c r="O198" s="38">
        <v>3000</v>
      </c>
      <c r="P198" s="401"/>
      <c r="Q198" s="401"/>
      <c r="S198" s="96"/>
      <c r="T198" s="96"/>
      <c r="U198" s="96"/>
    </row>
    <row r="199" spans="2:21" ht="37.200000000000003" customHeight="1" outlineLevel="1" x14ac:dyDescent="0.3">
      <c r="B199" s="346" t="s">
        <v>684</v>
      </c>
      <c r="C199" s="420"/>
      <c r="D199" s="346" t="s">
        <v>291</v>
      </c>
      <c r="E199" s="346" t="s">
        <v>787</v>
      </c>
      <c r="F199" s="420"/>
      <c r="G199" s="346" t="s">
        <v>261</v>
      </c>
      <c r="H199" s="420"/>
      <c r="I199" s="393">
        <f>SUM(J199:M200)</f>
        <v>400000</v>
      </c>
      <c r="J199" s="393">
        <v>0</v>
      </c>
      <c r="K199" s="393">
        <v>0</v>
      </c>
      <c r="L199" s="393">
        <v>340000</v>
      </c>
      <c r="M199" s="393">
        <v>60000</v>
      </c>
      <c r="N199" s="30" t="s">
        <v>623</v>
      </c>
      <c r="O199" s="43">
        <v>1</v>
      </c>
      <c r="P199" s="400" t="s">
        <v>272</v>
      </c>
      <c r="Q199" s="400" t="s">
        <v>322</v>
      </c>
      <c r="S199" s="96"/>
      <c r="T199" s="96"/>
      <c r="U199" s="96"/>
    </row>
    <row r="200" spans="2:21" ht="59.25" customHeight="1" outlineLevel="1" x14ac:dyDescent="0.3">
      <c r="B200" s="347"/>
      <c r="C200" s="421"/>
      <c r="D200" s="347"/>
      <c r="E200" s="347"/>
      <c r="F200" s="489"/>
      <c r="G200" s="347"/>
      <c r="H200" s="421"/>
      <c r="I200" s="394"/>
      <c r="J200" s="394"/>
      <c r="K200" s="394"/>
      <c r="L200" s="394"/>
      <c r="M200" s="394"/>
      <c r="N200" s="27" t="s">
        <v>624</v>
      </c>
      <c r="O200" s="38">
        <v>100000</v>
      </c>
      <c r="P200" s="401"/>
      <c r="Q200" s="401"/>
      <c r="S200" s="96"/>
      <c r="T200" s="96"/>
      <c r="U200" s="96"/>
    </row>
    <row r="201" spans="2:21" ht="46.8" outlineLevel="1" x14ac:dyDescent="0.3">
      <c r="B201" s="346" t="s">
        <v>685</v>
      </c>
      <c r="C201" s="420"/>
      <c r="D201" s="346" t="s">
        <v>297</v>
      </c>
      <c r="E201" s="346" t="s">
        <v>767</v>
      </c>
      <c r="F201" s="418"/>
      <c r="G201" s="346" t="s">
        <v>261</v>
      </c>
      <c r="H201" s="420"/>
      <c r="I201" s="407">
        <f>SUM(J201:M202)</f>
        <v>610834.6</v>
      </c>
      <c r="J201" s="407">
        <v>0</v>
      </c>
      <c r="K201" s="407">
        <v>0</v>
      </c>
      <c r="L201" s="407">
        <v>519209.41</v>
      </c>
      <c r="M201" s="407">
        <v>91625.19</v>
      </c>
      <c r="N201" s="30" t="s">
        <v>623</v>
      </c>
      <c r="O201" s="38">
        <v>1</v>
      </c>
      <c r="P201" s="400" t="s">
        <v>360</v>
      </c>
      <c r="Q201" s="400" t="s">
        <v>322</v>
      </c>
      <c r="S201" s="96"/>
      <c r="T201" s="96"/>
      <c r="U201" s="96"/>
    </row>
    <row r="202" spans="2:21" ht="195" customHeight="1" outlineLevel="1" x14ac:dyDescent="0.3">
      <c r="B202" s="347"/>
      <c r="C202" s="421"/>
      <c r="D202" s="347"/>
      <c r="E202" s="347"/>
      <c r="F202" s="419"/>
      <c r="G202" s="347"/>
      <c r="H202" s="421"/>
      <c r="I202" s="408"/>
      <c r="J202" s="408"/>
      <c r="K202" s="408"/>
      <c r="L202" s="408"/>
      <c r="M202" s="408"/>
      <c r="N202" s="27" t="s">
        <v>624</v>
      </c>
      <c r="O202" s="38">
        <v>14000</v>
      </c>
      <c r="P202" s="401"/>
      <c r="Q202" s="401"/>
      <c r="S202" s="96"/>
      <c r="T202" s="96"/>
      <c r="U202" s="96"/>
    </row>
    <row r="203" spans="2:21" ht="46.8" outlineLevel="1" x14ac:dyDescent="0.3">
      <c r="B203" s="346" t="s">
        <v>686</v>
      </c>
      <c r="C203" s="420"/>
      <c r="D203" s="346" t="s">
        <v>354</v>
      </c>
      <c r="E203" s="346" t="s">
        <v>644</v>
      </c>
      <c r="F203" s="418"/>
      <c r="G203" s="346" t="s">
        <v>261</v>
      </c>
      <c r="H203" s="420"/>
      <c r="I203" s="407">
        <f>SUM(J203,K203,L203,M203)</f>
        <v>548165</v>
      </c>
      <c r="J203" s="407">
        <v>0</v>
      </c>
      <c r="K203" s="661">
        <v>0</v>
      </c>
      <c r="L203" s="162">
        <v>281263.82</v>
      </c>
      <c r="M203" s="61">
        <v>266901.18</v>
      </c>
      <c r="N203" s="164" t="s">
        <v>623</v>
      </c>
      <c r="O203" s="38">
        <v>1</v>
      </c>
      <c r="P203" s="400" t="s">
        <v>323</v>
      </c>
      <c r="Q203" s="400" t="s">
        <v>345</v>
      </c>
      <c r="S203" s="96"/>
      <c r="T203" s="96"/>
      <c r="U203" s="96"/>
    </row>
    <row r="204" spans="2:21" ht="129.75" customHeight="1" outlineLevel="1" x14ac:dyDescent="0.3">
      <c r="B204" s="347"/>
      <c r="C204" s="421"/>
      <c r="D204" s="347"/>
      <c r="E204" s="347"/>
      <c r="F204" s="419"/>
      <c r="G204" s="347"/>
      <c r="H204" s="421"/>
      <c r="I204" s="408"/>
      <c r="J204" s="408"/>
      <c r="K204" s="662"/>
      <c r="L204" s="163"/>
      <c r="M204" s="161"/>
      <c r="N204" s="160" t="s">
        <v>624</v>
      </c>
      <c r="O204" s="38">
        <v>300000</v>
      </c>
      <c r="P204" s="401"/>
      <c r="Q204" s="401"/>
      <c r="S204" s="96"/>
      <c r="T204" s="96"/>
      <c r="U204" s="96"/>
    </row>
    <row r="205" spans="2:21" ht="30.6" customHeight="1" outlineLevel="1" x14ac:dyDescent="0.3">
      <c r="B205" s="346" t="s">
        <v>696</v>
      </c>
      <c r="C205" s="420"/>
      <c r="D205" s="346" t="s">
        <v>271</v>
      </c>
      <c r="E205" s="346"/>
      <c r="F205" s="418"/>
      <c r="G205" s="346" t="s">
        <v>261</v>
      </c>
      <c r="H205" s="420"/>
      <c r="I205" s="407">
        <f>SUM(J205:M206)</f>
        <v>260000</v>
      </c>
      <c r="J205" s="407">
        <v>0</v>
      </c>
      <c r="K205" s="407">
        <v>0</v>
      </c>
      <c r="L205" s="408">
        <v>221000</v>
      </c>
      <c r="M205" s="408">
        <v>39000</v>
      </c>
      <c r="N205" s="30" t="s">
        <v>623</v>
      </c>
      <c r="O205" s="38">
        <v>1</v>
      </c>
      <c r="P205" s="400" t="s">
        <v>360</v>
      </c>
      <c r="Q205" s="400" t="s">
        <v>322</v>
      </c>
      <c r="S205" s="96"/>
      <c r="T205" s="96"/>
      <c r="U205" s="96"/>
    </row>
    <row r="206" spans="2:21" ht="46.8" outlineLevel="1" x14ac:dyDescent="0.3">
      <c r="B206" s="347"/>
      <c r="C206" s="421"/>
      <c r="D206" s="347"/>
      <c r="E206" s="347"/>
      <c r="F206" s="419"/>
      <c r="G206" s="347"/>
      <c r="H206" s="421"/>
      <c r="I206" s="408"/>
      <c r="J206" s="408"/>
      <c r="K206" s="408"/>
      <c r="L206" s="408"/>
      <c r="M206" s="408"/>
      <c r="N206" s="27" t="s">
        <v>624</v>
      </c>
      <c r="O206" s="38">
        <v>2000</v>
      </c>
      <c r="P206" s="401"/>
      <c r="Q206" s="401"/>
      <c r="S206" s="96"/>
      <c r="T206" s="96"/>
      <c r="U206" s="96"/>
    </row>
    <row r="207" spans="2:21" ht="15.6" x14ac:dyDescent="0.3">
      <c r="B207" s="481" t="s">
        <v>622</v>
      </c>
      <c r="C207" s="420"/>
      <c r="D207" s="375" t="s">
        <v>706</v>
      </c>
      <c r="E207" s="375" t="s">
        <v>707</v>
      </c>
      <c r="F207" s="420"/>
      <c r="G207" s="346" t="s">
        <v>261</v>
      </c>
      <c r="H207" s="420"/>
      <c r="I207" s="393">
        <f>SUM(I211:I214)</f>
        <v>543100</v>
      </c>
      <c r="J207" s="393">
        <f>SUM(J211:J214)</f>
        <v>0</v>
      </c>
      <c r="K207" s="393">
        <f>SUM(K211:K214)</f>
        <v>0</v>
      </c>
      <c r="L207" s="393">
        <f>SUM(L211:L214)</f>
        <v>428808</v>
      </c>
      <c r="M207" s="393">
        <f>SUM(M211:M214)</f>
        <v>114292</v>
      </c>
      <c r="N207" s="346" t="s">
        <v>623</v>
      </c>
      <c r="O207" s="38">
        <f>O211+O213</f>
        <v>2</v>
      </c>
      <c r="P207" s="619"/>
      <c r="Q207" s="400"/>
      <c r="S207" s="96"/>
      <c r="T207" s="96"/>
      <c r="U207" s="96"/>
    </row>
    <row r="208" spans="2:21" ht="15.6" x14ac:dyDescent="0.3">
      <c r="B208" s="482"/>
      <c r="C208" s="421"/>
      <c r="D208" s="376"/>
      <c r="E208" s="376"/>
      <c r="F208" s="421"/>
      <c r="G208" s="347"/>
      <c r="H208" s="421"/>
      <c r="I208" s="394"/>
      <c r="J208" s="394"/>
      <c r="K208" s="394"/>
      <c r="L208" s="394"/>
      <c r="M208" s="394"/>
      <c r="N208" s="348"/>
      <c r="O208" s="11" t="s">
        <v>23</v>
      </c>
      <c r="P208" s="620"/>
      <c r="Q208" s="401"/>
      <c r="S208" s="96"/>
      <c r="T208" s="96"/>
      <c r="U208" s="96"/>
    </row>
    <row r="209" spans="2:22" ht="15.6" x14ac:dyDescent="0.3">
      <c r="B209" s="482"/>
      <c r="C209" s="421"/>
      <c r="D209" s="376"/>
      <c r="E209" s="376"/>
      <c r="F209" s="421"/>
      <c r="G209" s="347"/>
      <c r="H209" s="421"/>
      <c r="I209" s="394"/>
      <c r="J209" s="394"/>
      <c r="K209" s="394"/>
      <c r="L209" s="394"/>
      <c r="M209" s="394"/>
      <c r="N209" s="346" t="s">
        <v>624</v>
      </c>
      <c r="O209" s="73">
        <f>O212+O214</f>
        <v>13250</v>
      </c>
      <c r="P209" s="620"/>
      <c r="Q209" s="401"/>
      <c r="S209" s="96"/>
      <c r="T209" s="96"/>
      <c r="U209" s="96"/>
    </row>
    <row r="210" spans="2:22" ht="244.5" customHeight="1" x14ac:dyDescent="0.3">
      <c r="B210" s="482"/>
      <c r="C210" s="421"/>
      <c r="D210" s="376"/>
      <c r="E210" s="376"/>
      <c r="F210" s="421"/>
      <c r="G210" s="347"/>
      <c r="H210" s="421"/>
      <c r="I210" s="394"/>
      <c r="J210" s="394"/>
      <c r="K210" s="394"/>
      <c r="L210" s="394"/>
      <c r="M210" s="394"/>
      <c r="N210" s="348"/>
      <c r="O210" s="11" t="s">
        <v>23</v>
      </c>
      <c r="P210" s="620"/>
      <c r="Q210" s="401"/>
      <c r="S210" s="96"/>
      <c r="T210" s="96"/>
      <c r="U210" s="96"/>
    </row>
    <row r="211" spans="2:22" ht="46.8" outlineLevel="1" x14ac:dyDescent="0.3">
      <c r="B211" s="346" t="s">
        <v>687</v>
      </c>
      <c r="C211" s="420"/>
      <c r="D211" s="346" t="s">
        <v>645</v>
      </c>
      <c r="E211" s="346" t="s">
        <v>697</v>
      </c>
      <c r="F211" s="420"/>
      <c r="G211" s="346" t="s">
        <v>261</v>
      </c>
      <c r="H211" s="420"/>
      <c r="I211" s="393">
        <f>SUM(J211:M212)</f>
        <v>250000</v>
      </c>
      <c r="J211" s="393">
        <v>0</v>
      </c>
      <c r="K211" s="393">
        <v>0</v>
      </c>
      <c r="L211" s="393">
        <v>212500</v>
      </c>
      <c r="M211" s="393">
        <v>37500</v>
      </c>
      <c r="N211" s="30" t="s">
        <v>623</v>
      </c>
      <c r="O211" s="43">
        <v>1</v>
      </c>
      <c r="P211" s="400" t="s">
        <v>646</v>
      </c>
      <c r="Q211" s="400" t="s">
        <v>549</v>
      </c>
      <c r="S211" s="96"/>
      <c r="T211" s="96"/>
      <c r="U211" s="96"/>
    </row>
    <row r="212" spans="2:22" ht="209.25" customHeight="1" outlineLevel="1" x14ac:dyDescent="0.3">
      <c r="B212" s="347"/>
      <c r="C212" s="421"/>
      <c r="D212" s="347"/>
      <c r="E212" s="347"/>
      <c r="F212" s="421"/>
      <c r="G212" s="347"/>
      <c r="H212" s="421"/>
      <c r="I212" s="394"/>
      <c r="J212" s="394"/>
      <c r="K212" s="394"/>
      <c r="L212" s="394"/>
      <c r="M212" s="394"/>
      <c r="N212" s="27" t="s">
        <v>624</v>
      </c>
      <c r="O212" s="38">
        <v>250</v>
      </c>
      <c r="P212" s="401"/>
      <c r="Q212" s="401"/>
      <c r="S212" s="96"/>
      <c r="T212" s="96"/>
      <c r="U212" s="96"/>
    </row>
    <row r="213" spans="2:22" ht="46.8" outlineLevel="1" x14ac:dyDescent="0.3">
      <c r="B213" s="346" t="s">
        <v>690</v>
      </c>
      <c r="C213" s="400"/>
      <c r="D213" s="346" t="s">
        <v>271</v>
      </c>
      <c r="E213" s="375" t="s">
        <v>701</v>
      </c>
      <c r="F213" s="346"/>
      <c r="G213" s="346" t="s">
        <v>261</v>
      </c>
      <c r="H213" s="400"/>
      <c r="I213" s="393">
        <f>SUM(J213:M214)</f>
        <v>293100</v>
      </c>
      <c r="J213" s="407">
        <v>0</v>
      </c>
      <c r="K213" s="407">
        <v>0</v>
      </c>
      <c r="L213" s="407">
        <v>216308</v>
      </c>
      <c r="M213" s="407">
        <v>76792</v>
      </c>
      <c r="N213" s="30" t="s">
        <v>623</v>
      </c>
      <c r="O213" s="38">
        <v>1</v>
      </c>
      <c r="P213" s="400" t="s">
        <v>646</v>
      </c>
      <c r="Q213" s="400" t="s">
        <v>549</v>
      </c>
      <c r="S213" s="96"/>
      <c r="T213" s="96"/>
      <c r="U213" s="96"/>
    </row>
    <row r="214" spans="2:22" ht="226.5" customHeight="1" outlineLevel="1" x14ac:dyDescent="0.3">
      <c r="B214" s="347"/>
      <c r="C214" s="401"/>
      <c r="D214" s="347"/>
      <c r="E214" s="376"/>
      <c r="F214" s="347"/>
      <c r="G214" s="347"/>
      <c r="H214" s="401"/>
      <c r="I214" s="394"/>
      <c r="J214" s="408"/>
      <c r="K214" s="408"/>
      <c r="L214" s="408"/>
      <c r="M214" s="408"/>
      <c r="N214" s="27" t="s">
        <v>624</v>
      </c>
      <c r="O214" s="38">
        <v>13000</v>
      </c>
      <c r="P214" s="401"/>
      <c r="Q214" s="401"/>
      <c r="S214" s="96"/>
      <c r="T214" s="96"/>
      <c r="U214" s="96"/>
    </row>
    <row r="215" spans="2:22" ht="15.6" x14ac:dyDescent="0.3">
      <c r="B215" s="677" t="s">
        <v>105</v>
      </c>
      <c r="C215" s="678"/>
      <c r="D215" s="678"/>
      <c r="E215" s="678"/>
      <c r="F215" s="678"/>
      <c r="G215" s="678"/>
      <c r="H215" s="678"/>
      <c r="I215" s="339">
        <f>I55+I85+I188+I207</f>
        <v>39138054.090000004</v>
      </c>
      <c r="J215" s="339">
        <v>894998.64</v>
      </c>
      <c r="K215" s="339">
        <f>K55+K85+K188+K207</f>
        <v>0</v>
      </c>
      <c r="L215" s="339">
        <f>L55+L85+L188+L207</f>
        <v>31617164.109999999</v>
      </c>
      <c r="M215" s="339">
        <f>M55+M85+M188+M207</f>
        <v>6625891.3399999999</v>
      </c>
      <c r="N215" s="493"/>
      <c r="O215" s="494"/>
      <c r="P215" s="494"/>
      <c r="Q215" s="495"/>
      <c r="S215" s="97"/>
      <c r="T215" s="97"/>
      <c r="U215" s="97"/>
      <c r="V215" s="97"/>
    </row>
    <row r="216" spans="2:22" ht="15.6" x14ac:dyDescent="0.3">
      <c r="B216" s="679"/>
      <c r="C216" s="680"/>
      <c r="D216" s="680"/>
      <c r="E216" s="680"/>
      <c r="F216" s="680"/>
      <c r="G216" s="680"/>
      <c r="H216" s="680"/>
      <c r="I216" s="340"/>
      <c r="J216" s="341"/>
      <c r="K216" s="341"/>
      <c r="L216" s="340"/>
      <c r="M216" s="340"/>
      <c r="N216" s="496"/>
      <c r="O216" s="497"/>
      <c r="P216" s="497"/>
      <c r="Q216" s="498"/>
      <c r="S216" s="97"/>
      <c r="T216" s="97"/>
      <c r="U216" s="97"/>
      <c r="V216" s="97"/>
    </row>
    <row r="217" spans="2:22" ht="15.6" x14ac:dyDescent="0.3">
      <c r="B217" s="56" t="s">
        <v>746</v>
      </c>
    </row>
    <row r="218" spans="2:22" ht="15.6" x14ac:dyDescent="0.3">
      <c r="B218" s="490" t="s">
        <v>747</v>
      </c>
      <c r="C218" s="490"/>
      <c r="D218" s="490"/>
      <c r="N218" s="153"/>
    </row>
    <row r="219" spans="2:22" ht="48" customHeight="1" x14ac:dyDescent="0.3">
      <c r="B219" s="503" t="s">
        <v>738</v>
      </c>
      <c r="C219" s="503"/>
      <c r="D219" s="503"/>
      <c r="E219" s="503"/>
      <c r="F219" s="503"/>
      <c r="G219" s="503"/>
      <c r="H219" s="503"/>
      <c r="I219" s="503"/>
      <c r="J219" s="503"/>
      <c r="K219" s="503"/>
      <c r="L219" s="503"/>
      <c r="M219" s="503"/>
      <c r="N219" s="503"/>
      <c r="O219" s="503"/>
      <c r="P219" s="503"/>
      <c r="Q219" s="503"/>
    </row>
    <row r="220" spans="2:22" ht="15.6" x14ac:dyDescent="0.3">
      <c r="B220" s="503" t="s">
        <v>750</v>
      </c>
      <c r="C220" s="503"/>
      <c r="D220" s="503"/>
      <c r="E220" s="503"/>
      <c r="F220" s="503"/>
      <c r="G220" s="503"/>
      <c r="H220" s="503"/>
      <c r="I220" s="503"/>
      <c r="J220" s="503"/>
      <c r="K220" s="503"/>
      <c r="L220" s="503"/>
      <c r="M220" s="503"/>
      <c r="N220" s="503"/>
      <c r="O220" s="503"/>
      <c r="P220" s="503"/>
      <c r="Q220" s="503"/>
    </row>
    <row r="221" spans="2:22" ht="15.6" x14ac:dyDescent="0.3">
      <c r="B221" s="56"/>
    </row>
    <row r="222" spans="2:22" ht="15.6" x14ac:dyDescent="0.3">
      <c r="B222" s="436" t="s">
        <v>106</v>
      </c>
      <c r="C222" s="436"/>
      <c r="D222" s="436"/>
      <c r="E222" s="436"/>
    </row>
    <row r="223" spans="2:22" ht="35.4" customHeight="1" x14ac:dyDescent="0.3">
      <c r="B223" s="10" t="s">
        <v>3</v>
      </c>
      <c r="C223" s="359" t="s">
        <v>107</v>
      </c>
      <c r="D223" s="359"/>
      <c r="E223" s="359"/>
      <c r="F223" s="387" t="s">
        <v>108</v>
      </c>
      <c r="G223" s="387"/>
      <c r="H223" s="387"/>
      <c r="I223" s="387"/>
      <c r="J223" s="359" t="s">
        <v>109</v>
      </c>
      <c r="K223" s="387"/>
      <c r="L223" s="387"/>
      <c r="M223" s="387"/>
    </row>
    <row r="224" spans="2:22" ht="15.6" x14ac:dyDescent="0.3">
      <c r="B224" s="4">
        <v>1</v>
      </c>
      <c r="C224" s="422">
        <v>2</v>
      </c>
      <c r="D224" s="422"/>
      <c r="E224" s="422"/>
      <c r="F224" s="422">
        <v>3</v>
      </c>
      <c r="G224" s="422"/>
      <c r="H224" s="422"/>
      <c r="I224" s="422"/>
      <c r="J224" s="422">
        <v>4</v>
      </c>
      <c r="K224" s="422"/>
      <c r="L224" s="422"/>
      <c r="M224" s="422"/>
    </row>
    <row r="225" spans="2:13" ht="33" customHeight="1" x14ac:dyDescent="0.3">
      <c r="B225" s="8"/>
      <c r="C225" s="610" t="s">
        <v>303</v>
      </c>
      <c r="D225" s="610"/>
      <c r="E225" s="610"/>
      <c r="F225" s="484"/>
      <c r="G225" s="484"/>
      <c r="H225" s="484"/>
      <c r="I225" s="484"/>
      <c r="J225" s="484"/>
      <c r="K225" s="484"/>
      <c r="L225" s="484"/>
      <c r="M225" s="484"/>
    </row>
    <row r="227" spans="2:13" ht="15.6" x14ac:dyDescent="0.3">
      <c r="B227" s="436" t="s">
        <v>110</v>
      </c>
      <c r="C227" s="436"/>
      <c r="D227" s="436"/>
      <c r="E227" s="436"/>
      <c r="F227" s="436"/>
    </row>
    <row r="228" spans="2:13" ht="33.6" customHeight="1" x14ac:dyDescent="0.3">
      <c r="B228" s="10" t="s">
        <v>3</v>
      </c>
      <c r="C228" s="387" t="s">
        <v>111</v>
      </c>
      <c r="D228" s="387"/>
      <c r="E228" s="387"/>
      <c r="F228" s="387" t="s">
        <v>108</v>
      </c>
      <c r="G228" s="387"/>
      <c r="H228" s="387"/>
      <c r="I228" s="387"/>
      <c r="J228" s="359" t="s">
        <v>112</v>
      </c>
      <c r="K228" s="387"/>
      <c r="L228" s="387"/>
      <c r="M228" s="387"/>
    </row>
    <row r="229" spans="2:13" ht="15.6" x14ac:dyDescent="0.3">
      <c r="B229" s="4">
        <v>1</v>
      </c>
      <c r="C229" s="422">
        <v>2</v>
      </c>
      <c r="D229" s="422"/>
      <c r="E229" s="422"/>
      <c r="F229" s="422">
        <v>3</v>
      </c>
      <c r="G229" s="422"/>
      <c r="H229" s="422"/>
      <c r="I229" s="422"/>
      <c r="J229" s="422">
        <v>4</v>
      </c>
      <c r="K229" s="422"/>
      <c r="L229" s="422"/>
      <c r="M229" s="422"/>
    </row>
    <row r="230" spans="2:13" ht="48" customHeight="1" x14ac:dyDescent="0.3">
      <c r="B230" s="8"/>
      <c r="C230" s="610" t="s">
        <v>304</v>
      </c>
      <c r="D230" s="610"/>
      <c r="E230" s="610"/>
      <c r="F230" s="484"/>
      <c r="G230" s="484"/>
      <c r="H230" s="484"/>
      <c r="I230" s="484"/>
      <c r="J230" s="484"/>
      <c r="K230" s="484"/>
      <c r="L230" s="484"/>
      <c r="M230" s="484"/>
    </row>
    <row r="232" spans="2:13" ht="15.6" x14ac:dyDescent="0.3">
      <c r="B232" s="436" t="s">
        <v>113</v>
      </c>
      <c r="C232" s="436"/>
      <c r="D232" s="436"/>
    </row>
    <row r="233" spans="2:13" ht="38.4" customHeight="1" x14ac:dyDescent="0.3">
      <c r="B233" s="10" t="s">
        <v>3</v>
      </c>
      <c r="C233" s="359" t="s">
        <v>114</v>
      </c>
      <c r="D233" s="359"/>
      <c r="E233" s="359"/>
      <c r="F233" s="437" t="s">
        <v>115</v>
      </c>
      <c r="G233" s="438"/>
      <c r="H233" s="438"/>
      <c r="I233" s="438"/>
      <c r="J233" s="438"/>
      <c r="K233" s="438"/>
      <c r="L233" s="438"/>
      <c r="M233" s="439"/>
    </row>
    <row r="234" spans="2:13" ht="15.6" x14ac:dyDescent="0.3">
      <c r="B234" s="4">
        <v>1</v>
      </c>
      <c r="C234" s="422">
        <v>2</v>
      </c>
      <c r="D234" s="422"/>
      <c r="E234" s="422"/>
      <c r="F234" s="440">
        <v>3</v>
      </c>
      <c r="G234" s="441"/>
      <c r="H234" s="441"/>
      <c r="I234" s="441"/>
      <c r="J234" s="441"/>
      <c r="K234" s="441"/>
      <c r="L234" s="441"/>
      <c r="M234" s="442"/>
    </row>
    <row r="235" spans="2:13" ht="14.4" customHeight="1" x14ac:dyDescent="0.3">
      <c r="B235" s="26" t="s">
        <v>15</v>
      </c>
      <c r="C235" s="435"/>
      <c r="D235" s="435"/>
      <c r="E235" s="435"/>
      <c r="F235" s="432"/>
      <c r="G235" s="433"/>
      <c r="H235" s="433"/>
      <c r="I235" s="433"/>
      <c r="J235" s="433"/>
      <c r="K235" s="433"/>
      <c r="L235" s="433"/>
      <c r="M235" s="434"/>
    </row>
    <row r="237" spans="2:13" ht="15.6" x14ac:dyDescent="0.3">
      <c r="B237" s="436" t="s">
        <v>116</v>
      </c>
      <c r="C237" s="436"/>
      <c r="D237" s="436"/>
      <c r="E237" s="436"/>
      <c r="F237" s="436"/>
      <c r="G237" s="436"/>
    </row>
    <row r="238" spans="2:13" ht="15.6" customHeight="1" x14ac:dyDescent="0.3">
      <c r="B238" s="10" t="s">
        <v>3</v>
      </c>
      <c r="C238" s="437" t="s">
        <v>117</v>
      </c>
      <c r="D238" s="438"/>
      <c r="E238" s="438"/>
      <c r="F238" s="438"/>
      <c r="G238" s="438"/>
      <c r="H238" s="438"/>
      <c r="I238" s="438"/>
      <c r="J238" s="438"/>
      <c r="K238" s="438"/>
      <c r="L238" s="438"/>
      <c r="M238" s="439"/>
    </row>
    <row r="239" spans="2:13" ht="15.6" x14ac:dyDescent="0.3">
      <c r="B239" s="4">
        <v>1</v>
      </c>
      <c r="C239" s="440">
        <v>2</v>
      </c>
      <c r="D239" s="441"/>
      <c r="E239" s="441"/>
      <c r="F239" s="441"/>
      <c r="G239" s="441"/>
      <c r="H239" s="441"/>
      <c r="I239" s="441"/>
      <c r="J239" s="441"/>
      <c r="K239" s="441"/>
      <c r="L239" s="441"/>
      <c r="M239" s="442"/>
    </row>
    <row r="240" spans="2:13" ht="15.6" x14ac:dyDescent="0.3">
      <c r="B240" s="8"/>
      <c r="C240" s="390" t="s">
        <v>305</v>
      </c>
      <c r="D240" s="391"/>
      <c r="E240" s="391"/>
      <c r="F240" s="391"/>
      <c r="G240" s="391"/>
      <c r="H240" s="391"/>
      <c r="I240" s="391"/>
      <c r="J240" s="391"/>
      <c r="K240" s="391"/>
      <c r="L240" s="391"/>
      <c r="M240" s="392"/>
    </row>
  </sheetData>
  <mergeCells count="697">
    <mergeCell ref="B79:B82"/>
    <mergeCell ref="B69:B72"/>
    <mergeCell ref="C73:C75"/>
    <mergeCell ref="F73:F75"/>
    <mergeCell ref="C79:C81"/>
    <mergeCell ref="B77:B78"/>
    <mergeCell ref="C77:C78"/>
    <mergeCell ref="D77:D78"/>
    <mergeCell ref="E69:E72"/>
    <mergeCell ref="F69:F72"/>
    <mergeCell ref="C127:C129"/>
    <mergeCell ref="D127:D129"/>
    <mergeCell ref="F79:F81"/>
    <mergeCell ref="B73:B76"/>
    <mergeCell ref="D73:D76"/>
    <mergeCell ref="B159:B165"/>
    <mergeCell ref="N164:N165"/>
    <mergeCell ref="Q159:Q160"/>
    <mergeCell ref="P159:P160"/>
    <mergeCell ref="B99:B103"/>
    <mergeCell ref="J73:J75"/>
    <mergeCell ref="K73:K75"/>
    <mergeCell ref="L77:L78"/>
    <mergeCell ref="J83:J84"/>
    <mergeCell ref="K83:K84"/>
    <mergeCell ref="C136:C138"/>
    <mergeCell ref="D136:D138"/>
    <mergeCell ref="E136:E138"/>
    <mergeCell ref="H73:H75"/>
    <mergeCell ref="Q79:Q80"/>
    <mergeCell ref="P79:P80"/>
    <mergeCell ref="Q81:Q82"/>
    <mergeCell ref="P81:P82"/>
    <mergeCell ref="O79:O80"/>
    <mergeCell ref="G121:G124"/>
    <mergeCell ref="D99:D103"/>
    <mergeCell ref="F115:F118"/>
    <mergeCell ref="E99:E103"/>
    <mergeCell ref="F99:F103"/>
    <mergeCell ref="C105:C108"/>
    <mergeCell ref="F109:F113"/>
    <mergeCell ref="D105:D108"/>
    <mergeCell ref="C99:C103"/>
    <mergeCell ref="G109:G113"/>
    <mergeCell ref="K142:K144"/>
    <mergeCell ref="H130:H132"/>
    <mergeCell ref="G125:G126"/>
    <mergeCell ref="H127:H129"/>
    <mergeCell ref="E105:E108"/>
    <mergeCell ref="F105:F108"/>
    <mergeCell ref="E109:E113"/>
    <mergeCell ref="H115:H118"/>
    <mergeCell ref="E127:E129"/>
    <mergeCell ref="F127:F129"/>
    <mergeCell ref="G127:G129"/>
    <mergeCell ref="H105:H108"/>
    <mergeCell ref="E130:E132"/>
    <mergeCell ref="F130:F132"/>
    <mergeCell ref="E125:E126"/>
    <mergeCell ref="J133:J135"/>
    <mergeCell ref="G133:G135"/>
    <mergeCell ref="I136:I138"/>
    <mergeCell ref="F136:F138"/>
    <mergeCell ref="H109:H113"/>
    <mergeCell ref="I139:I141"/>
    <mergeCell ref="G130:G132"/>
    <mergeCell ref="G105:G108"/>
    <mergeCell ref="E121:E124"/>
    <mergeCell ref="M205:M206"/>
    <mergeCell ref="P205:P206"/>
    <mergeCell ref="Q205:Q206"/>
    <mergeCell ref="M136:M138"/>
    <mergeCell ref="N192:N193"/>
    <mergeCell ref="N99:N100"/>
    <mergeCell ref="N103:N104"/>
    <mergeCell ref="N101:N102"/>
    <mergeCell ref="N105:N106"/>
    <mergeCell ref="M177:M179"/>
    <mergeCell ref="Q127:Q129"/>
    <mergeCell ref="P197:P198"/>
    <mergeCell ref="Q197:Q198"/>
    <mergeCell ref="M139:M141"/>
    <mergeCell ref="P139:P141"/>
    <mergeCell ref="Q177:Q179"/>
    <mergeCell ref="Q185:Q187"/>
    <mergeCell ref="M142:M144"/>
    <mergeCell ref="Q166:Q168"/>
    <mergeCell ref="Q149:Q152"/>
    <mergeCell ref="Q192:Q194"/>
    <mergeCell ref="N190:N191"/>
    <mergeCell ref="O159:O160"/>
    <mergeCell ref="N159:N160"/>
    <mergeCell ref="I205:I206"/>
    <mergeCell ref="C197:C198"/>
    <mergeCell ref="C203:C204"/>
    <mergeCell ref="K195:K196"/>
    <mergeCell ref="N209:N210"/>
    <mergeCell ref="I207:I210"/>
    <mergeCell ref="J207:J210"/>
    <mergeCell ref="K207:K210"/>
    <mergeCell ref="K213:K214"/>
    <mergeCell ref="L213:L214"/>
    <mergeCell ref="L207:L210"/>
    <mergeCell ref="M207:M210"/>
    <mergeCell ref="N207:N208"/>
    <mergeCell ref="M211:M212"/>
    <mergeCell ref="H199:H200"/>
    <mergeCell ref="I199:I200"/>
    <mergeCell ref="J199:J200"/>
    <mergeCell ref="G203:G204"/>
    <mergeCell ref="K205:K206"/>
    <mergeCell ref="G205:G206"/>
    <mergeCell ref="H205:H206"/>
    <mergeCell ref="D197:D198"/>
    <mergeCell ref="G195:G196"/>
    <mergeCell ref="H195:H196"/>
    <mergeCell ref="B211:B212"/>
    <mergeCell ref="C211:C212"/>
    <mergeCell ref="D211:D212"/>
    <mergeCell ref="E211:E212"/>
    <mergeCell ref="F211:F212"/>
    <mergeCell ref="G211:G212"/>
    <mergeCell ref="H211:H212"/>
    <mergeCell ref="I211:I212"/>
    <mergeCell ref="Q211:Q212"/>
    <mergeCell ref="J211:J212"/>
    <mergeCell ref="K211:K212"/>
    <mergeCell ref="L211:L212"/>
    <mergeCell ref="P211:P212"/>
    <mergeCell ref="Q174:Q176"/>
    <mergeCell ref="H153:H157"/>
    <mergeCell ref="L169:L173"/>
    <mergeCell ref="M169:M173"/>
    <mergeCell ref="P169:P173"/>
    <mergeCell ref="K174:K176"/>
    <mergeCell ref="M174:M176"/>
    <mergeCell ref="P174:P176"/>
    <mergeCell ref="Q169:Q173"/>
    <mergeCell ref="L174:L176"/>
    <mergeCell ref="H180:H184"/>
    <mergeCell ref="L185:L187"/>
    <mergeCell ref="L180:L184"/>
    <mergeCell ref="L177:L179"/>
    <mergeCell ref="H192:H194"/>
    <mergeCell ref="F153:F157"/>
    <mergeCell ref="K177:K179"/>
    <mergeCell ref="M166:M168"/>
    <mergeCell ref="M185:M187"/>
    <mergeCell ref="K185:K187"/>
    <mergeCell ref="G159:G165"/>
    <mergeCell ref="Q77:Q78"/>
    <mergeCell ref="Q133:Q135"/>
    <mergeCell ref="P127:P129"/>
    <mergeCell ref="Q83:Q84"/>
    <mergeCell ref="N88:N90"/>
    <mergeCell ref="N96:N98"/>
    <mergeCell ref="N91:N93"/>
    <mergeCell ref="N94:N95"/>
    <mergeCell ref="Q105:Q108"/>
    <mergeCell ref="P109:P113"/>
    <mergeCell ref="Q109:Q113"/>
    <mergeCell ref="P105:P108"/>
    <mergeCell ref="N79:N80"/>
    <mergeCell ref="N81:N82"/>
    <mergeCell ref="K130:K132"/>
    <mergeCell ref="I130:I132"/>
    <mergeCell ref="K133:K135"/>
    <mergeCell ref="P130:P132"/>
    <mergeCell ref="M130:M132"/>
    <mergeCell ref="H125:H126"/>
    <mergeCell ref="Q139:Q141"/>
    <mergeCell ref="N85:N87"/>
    <mergeCell ref="P85:P98"/>
    <mergeCell ref="Q99:Q103"/>
    <mergeCell ref="P99:P103"/>
    <mergeCell ref="Q85:Q98"/>
    <mergeCell ref="B219:Q219"/>
    <mergeCell ref="B220:Q220"/>
    <mergeCell ref="B216:H216"/>
    <mergeCell ref="N216:Q216"/>
    <mergeCell ref="Q213:Q214"/>
    <mergeCell ref="B213:B214"/>
    <mergeCell ref="M127:M129"/>
    <mergeCell ref="L139:L141"/>
    <mergeCell ref="K77:K78"/>
    <mergeCell ref="J77:J78"/>
    <mergeCell ref="H99:H103"/>
    <mergeCell ref="O99:O100"/>
    <mergeCell ref="O105:O106"/>
    <mergeCell ref="P133:P135"/>
    <mergeCell ref="O109:O110"/>
    <mergeCell ref="N109:N110"/>
    <mergeCell ref="N111:N112"/>
    <mergeCell ref="N113:N114"/>
    <mergeCell ref="O115:O116"/>
    <mergeCell ref="N115:N116"/>
    <mergeCell ref="O121:O122"/>
    <mergeCell ref="N121:N122"/>
    <mergeCell ref="L127:L129"/>
    <mergeCell ref="K127:K129"/>
    <mergeCell ref="C239:M239"/>
    <mergeCell ref="J228:M228"/>
    <mergeCell ref="C229:E229"/>
    <mergeCell ref="F229:I229"/>
    <mergeCell ref="J229:M229"/>
    <mergeCell ref="C224:E224"/>
    <mergeCell ref="F224:I224"/>
    <mergeCell ref="J224:M224"/>
    <mergeCell ref="C225:E225"/>
    <mergeCell ref="F225:I225"/>
    <mergeCell ref="J225:M225"/>
    <mergeCell ref="J230:M230"/>
    <mergeCell ref="B232:D232"/>
    <mergeCell ref="C233:E233"/>
    <mergeCell ref="F233:M233"/>
    <mergeCell ref="B227:F227"/>
    <mergeCell ref="C228:E228"/>
    <mergeCell ref="C213:C214"/>
    <mergeCell ref="D213:D214"/>
    <mergeCell ref="E213:E214"/>
    <mergeCell ref="F213:F214"/>
    <mergeCell ref="G213:G214"/>
    <mergeCell ref="H213:H214"/>
    <mergeCell ref="I213:I214"/>
    <mergeCell ref="J213:J214"/>
    <mergeCell ref="N215:Q215"/>
    <mergeCell ref="P207:P210"/>
    <mergeCell ref="Q207:Q210"/>
    <mergeCell ref="B222:E222"/>
    <mergeCell ref="B203:B204"/>
    <mergeCell ref="F159:F164"/>
    <mergeCell ref="F174:F176"/>
    <mergeCell ref="B185:B187"/>
    <mergeCell ref="C185:C187"/>
    <mergeCell ref="D185:D187"/>
    <mergeCell ref="E185:E187"/>
    <mergeCell ref="F185:F187"/>
    <mergeCell ref="C180:C184"/>
    <mergeCell ref="D180:D184"/>
    <mergeCell ref="E180:E184"/>
    <mergeCell ref="B177:B179"/>
    <mergeCell ref="C177:C179"/>
    <mergeCell ref="E188:E191"/>
    <mergeCell ref="E192:E194"/>
    <mergeCell ref="F192:F194"/>
    <mergeCell ref="D203:D204"/>
    <mergeCell ref="M213:M214"/>
    <mergeCell ref="P213:P214"/>
    <mergeCell ref="D174:D176"/>
    <mergeCell ref="D169:D173"/>
    <mergeCell ref="D139:D141"/>
    <mergeCell ref="E139:E141"/>
    <mergeCell ref="B180:B184"/>
    <mergeCell ref="C174:C176"/>
    <mergeCell ref="B169:B173"/>
    <mergeCell ref="C169:C173"/>
    <mergeCell ref="B136:B138"/>
    <mergeCell ref="B215:H215"/>
    <mergeCell ref="B218:D218"/>
    <mergeCell ref="C192:C194"/>
    <mergeCell ref="D192:D194"/>
    <mergeCell ref="D177:D179"/>
    <mergeCell ref="C159:C164"/>
    <mergeCell ref="B199:B200"/>
    <mergeCell ref="C199:C200"/>
    <mergeCell ref="D199:D200"/>
    <mergeCell ref="E199:E200"/>
    <mergeCell ref="F199:F200"/>
    <mergeCell ref="G199:G200"/>
    <mergeCell ref="B201:B202"/>
    <mergeCell ref="C201:C202"/>
    <mergeCell ref="D201:D202"/>
    <mergeCell ref="E201:E202"/>
    <mergeCell ref="F201:F202"/>
    <mergeCell ref="I169:I173"/>
    <mergeCell ref="J169:J173"/>
    <mergeCell ref="F139:F141"/>
    <mergeCell ref="G177:G179"/>
    <mergeCell ref="G136:G138"/>
    <mergeCell ref="H136:H138"/>
    <mergeCell ref="H149:H152"/>
    <mergeCell ref="H139:H141"/>
    <mergeCell ref="F142:F144"/>
    <mergeCell ref="G142:G144"/>
    <mergeCell ref="H142:H144"/>
    <mergeCell ref="G139:G141"/>
    <mergeCell ref="D149:D152"/>
    <mergeCell ref="E169:E173"/>
    <mergeCell ref="D159:D165"/>
    <mergeCell ref="E145:E148"/>
    <mergeCell ref="E149:E152"/>
    <mergeCell ref="F149:F152"/>
    <mergeCell ref="F145:F148"/>
    <mergeCell ref="G145:G148"/>
    <mergeCell ref="E159:E165"/>
    <mergeCell ref="F169:F173"/>
    <mergeCell ref="G169:G173"/>
    <mergeCell ref="C240:M240"/>
    <mergeCell ref="C235:E235"/>
    <mergeCell ref="F235:M235"/>
    <mergeCell ref="B237:G237"/>
    <mergeCell ref="C238:M238"/>
    <mergeCell ref="H145:H148"/>
    <mergeCell ref="B174:B176"/>
    <mergeCell ref="F180:F184"/>
    <mergeCell ref="B149:B152"/>
    <mergeCell ref="C149:C152"/>
    <mergeCell ref="F228:I228"/>
    <mergeCell ref="C188:C191"/>
    <mergeCell ref="D188:D191"/>
    <mergeCell ref="C234:E234"/>
    <mergeCell ref="F234:M234"/>
    <mergeCell ref="C230:E230"/>
    <mergeCell ref="F230:I230"/>
    <mergeCell ref="L205:L206"/>
    <mergeCell ref="C223:E223"/>
    <mergeCell ref="F223:I223"/>
    <mergeCell ref="J223:M223"/>
    <mergeCell ref="B145:B148"/>
    <mergeCell ref="C145:C148"/>
    <mergeCell ref="D145:D148"/>
    <mergeCell ref="G85:G98"/>
    <mergeCell ref="H85:H98"/>
    <mergeCell ref="I83:I84"/>
    <mergeCell ref="G55:G62"/>
    <mergeCell ref="H55:H62"/>
    <mergeCell ref="Q65:Q68"/>
    <mergeCell ref="P69:P72"/>
    <mergeCell ref="Q73:Q76"/>
    <mergeCell ref="N75:N76"/>
    <mergeCell ref="G73:G76"/>
    <mergeCell ref="P73:P74"/>
    <mergeCell ref="P75:P76"/>
    <mergeCell ref="M77:M78"/>
    <mergeCell ref="P77:P78"/>
    <mergeCell ref="O65:O66"/>
    <mergeCell ref="N65:N66"/>
    <mergeCell ref="N67:N68"/>
    <mergeCell ref="P65:P66"/>
    <mergeCell ref="P67:P68"/>
    <mergeCell ref="N71:N72"/>
    <mergeCell ref="O69:O70"/>
    <mergeCell ref="N69:N70"/>
    <mergeCell ref="Q69:Q70"/>
    <mergeCell ref="Q71:Q72"/>
    <mergeCell ref="B207:B210"/>
    <mergeCell ref="C207:C210"/>
    <mergeCell ref="D207:D210"/>
    <mergeCell ref="E207:E210"/>
    <mergeCell ref="F207:F210"/>
    <mergeCell ref="G207:G210"/>
    <mergeCell ref="H207:H210"/>
    <mergeCell ref="G69:G72"/>
    <mergeCell ref="H69:H72"/>
    <mergeCell ref="B130:B132"/>
    <mergeCell ref="C130:C132"/>
    <mergeCell ref="D130:D132"/>
    <mergeCell ref="G174:G176"/>
    <mergeCell ref="H174:H176"/>
    <mergeCell ref="H177:H179"/>
    <mergeCell ref="G166:G168"/>
    <mergeCell ref="H166:H168"/>
    <mergeCell ref="B125:B126"/>
    <mergeCell ref="C125:C126"/>
    <mergeCell ref="D125:D126"/>
    <mergeCell ref="B133:B135"/>
    <mergeCell ref="D133:D135"/>
    <mergeCell ref="B139:B141"/>
    <mergeCell ref="C139:C141"/>
    <mergeCell ref="B115:B120"/>
    <mergeCell ref="D115:D120"/>
    <mergeCell ref="B85:B98"/>
    <mergeCell ref="C85:C98"/>
    <mergeCell ref="D85:D98"/>
    <mergeCell ref="B109:B113"/>
    <mergeCell ref="C109:C113"/>
    <mergeCell ref="D109:D113"/>
    <mergeCell ref="F121:F124"/>
    <mergeCell ref="E85:E98"/>
    <mergeCell ref="F85:F98"/>
    <mergeCell ref="C115:C118"/>
    <mergeCell ref="C121:C124"/>
    <mergeCell ref="D121:D124"/>
    <mergeCell ref="B105:B108"/>
    <mergeCell ref="B121:B124"/>
    <mergeCell ref="B65:B68"/>
    <mergeCell ref="C65:C68"/>
    <mergeCell ref="D65:D68"/>
    <mergeCell ref="E65:E68"/>
    <mergeCell ref="L83:L84"/>
    <mergeCell ref="P55:P62"/>
    <mergeCell ref="Q55:Q62"/>
    <mergeCell ref="N57:N59"/>
    <mergeCell ref="N60:N62"/>
    <mergeCell ref="H65:H68"/>
    <mergeCell ref="I63:I64"/>
    <mergeCell ref="J63:J64"/>
    <mergeCell ref="G65:G68"/>
    <mergeCell ref="H79:H81"/>
    <mergeCell ref="E73:E76"/>
    <mergeCell ref="C69:C72"/>
    <mergeCell ref="D69:D72"/>
    <mergeCell ref="B63:B64"/>
    <mergeCell ref="C63:C64"/>
    <mergeCell ref="D63:D64"/>
    <mergeCell ref="F65:F68"/>
    <mergeCell ref="G79:G82"/>
    <mergeCell ref="E79:E82"/>
    <mergeCell ref="D79:D82"/>
    <mergeCell ref="I51:M51"/>
    <mergeCell ref="B48:D48"/>
    <mergeCell ref="N51:O51"/>
    <mergeCell ref="E63:E64"/>
    <mergeCell ref="F63:F64"/>
    <mergeCell ref="G63:G64"/>
    <mergeCell ref="H63:H64"/>
    <mergeCell ref="B50:H50"/>
    <mergeCell ref="B51:B53"/>
    <mergeCell ref="C51:C53"/>
    <mergeCell ref="D51:D53"/>
    <mergeCell ref="E51:E53"/>
    <mergeCell ref="F51:F53"/>
    <mergeCell ref="G51:G53"/>
    <mergeCell ref="H51:H53"/>
    <mergeCell ref="B44:E44"/>
    <mergeCell ref="F44:H44"/>
    <mergeCell ref="B45:E45"/>
    <mergeCell ref="F45:H45"/>
    <mergeCell ref="B46:E46"/>
    <mergeCell ref="F46:H46"/>
    <mergeCell ref="Q63:Q64"/>
    <mergeCell ref="K63:K64"/>
    <mergeCell ref="L63:L64"/>
    <mergeCell ref="M63:M64"/>
    <mergeCell ref="P63:P64"/>
    <mergeCell ref="B55:B62"/>
    <mergeCell ref="C55:C62"/>
    <mergeCell ref="D55:D62"/>
    <mergeCell ref="E55:E62"/>
    <mergeCell ref="F55:F62"/>
    <mergeCell ref="P51:P53"/>
    <mergeCell ref="Q51:Q53"/>
    <mergeCell ref="I52:I53"/>
    <mergeCell ref="J52:L52"/>
    <mergeCell ref="N55:N56"/>
    <mergeCell ref="M52:M53"/>
    <mergeCell ref="N52:N53"/>
    <mergeCell ref="O52:O53"/>
    <mergeCell ref="B37:E37"/>
    <mergeCell ref="F37:H37"/>
    <mergeCell ref="B39:E39"/>
    <mergeCell ref="F39:H39"/>
    <mergeCell ref="B43:E43"/>
    <mergeCell ref="F43:H43"/>
    <mergeCell ref="B41:E41"/>
    <mergeCell ref="F41:H41"/>
    <mergeCell ref="B38:E38"/>
    <mergeCell ref="F38:H38"/>
    <mergeCell ref="B40:E40"/>
    <mergeCell ref="F40:H40"/>
    <mergeCell ref="B42:E42"/>
    <mergeCell ref="F42:H42"/>
    <mergeCell ref="F24:H24"/>
    <mergeCell ref="B33:E33"/>
    <mergeCell ref="F33:H33"/>
    <mergeCell ref="B35:E35"/>
    <mergeCell ref="F35:H35"/>
    <mergeCell ref="B36:E36"/>
    <mergeCell ref="F36:H36"/>
    <mergeCell ref="B30:E30"/>
    <mergeCell ref="F30:H30"/>
    <mergeCell ref="B31:E31"/>
    <mergeCell ref="F31:H31"/>
    <mergeCell ref="B32:E32"/>
    <mergeCell ref="F32:H32"/>
    <mergeCell ref="B34:E34"/>
    <mergeCell ref="F34:H34"/>
    <mergeCell ref="F26:H26"/>
    <mergeCell ref="B26:E26"/>
    <mergeCell ref="F28:H28"/>
    <mergeCell ref="B28:E28"/>
    <mergeCell ref="B16:B17"/>
    <mergeCell ref="K13:M13"/>
    <mergeCell ref="B13:B15"/>
    <mergeCell ref="C13:D15"/>
    <mergeCell ref="E13:G15"/>
    <mergeCell ref="H13:J13"/>
    <mergeCell ref="H15:J15"/>
    <mergeCell ref="K15:M15"/>
    <mergeCell ref="B10:B12"/>
    <mergeCell ref="C10:D12"/>
    <mergeCell ref="E10:G12"/>
    <mergeCell ref="H10:J10"/>
    <mergeCell ref="K10:M10"/>
    <mergeCell ref="H17:J17"/>
    <mergeCell ref="K17:M17"/>
    <mergeCell ref="B2:Q2"/>
    <mergeCell ref="B4:Q4"/>
    <mergeCell ref="B6:H6"/>
    <mergeCell ref="B7:B8"/>
    <mergeCell ref="C7:D8"/>
    <mergeCell ref="E7:G8"/>
    <mergeCell ref="H7:J8"/>
    <mergeCell ref="K7:N7"/>
    <mergeCell ref="K8:M8"/>
    <mergeCell ref="C9:D9"/>
    <mergeCell ref="E9:G9"/>
    <mergeCell ref="H9:J9"/>
    <mergeCell ref="K9:M9"/>
    <mergeCell ref="B25:E25"/>
    <mergeCell ref="F25:H25"/>
    <mergeCell ref="B27:E27"/>
    <mergeCell ref="F27:H27"/>
    <mergeCell ref="B29:E29"/>
    <mergeCell ref="F29:H29"/>
    <mergeCell ref="B20:G20"/>
    <mergeCell ref="B21:E21"/>
    <mergeCell ref="F21:H21"/>
    <mergeCell ref="B22:E22"/>
    <mergeCell ref="F22:H22"/>
    <mergeCell ref="B23:E23"/>
    <mergeCell ref="F23:H23"/>
    <mergeCell ref="B24:E24"/>
    <mergeCell ref="H12:J12"/>
    <mergeCell ref="K12:M12"/>
    <mergeCell ref="C16:D17"/>
    <mergeCell ref="E16:G17"/>
    <mergeCell ref="H16:J16"/>
    <mergeCell ref="K16:M16"/>
    <mergeCell ref="C133:C135"/>
    <mergeCell ref="P166:P168"/>
    <mergeCell ref="L166:L168"/>
    <mergeCell ref="B83:B84"/>
    <mergeCell ref="C83:C84"/>
    <mergeCell ref="D83:D84"/>
    <mergeCell ref="E83:E84"/>
    <mergeCell ref="F83:F84"/>
    <mergeCell ref="G83:G84"/>
    <mergeCell ref="H83:H84"/>
    <mergeCell ref="I127:I129"/>
    <mergeCell ref="P121:P124"/>
    <mergeCell ref="M83:M84"/>
    <mergeCell ref="J127:J129"/>
    <mergeCell ref="B142:B144"/>
    <mergeCell ref="C142:C144"/>
    <mergeCell ref="D142:D144"/>
    <mergeCell ref="B127:B129"/>
    <mergeCell ref="I133:I135"/>
    <mergeCell ref="E142:E144"/>
    <mergeCell ref="K136:K138"/>
    <mergeCell ref="L130:L132"/>
    <mergeCell ref="L142:L144"/>
    <mergeCell ref="G99:G103"/>
    <mergeCell ref="E133:E135"/>
    <mergeCell ref="Q121:Q124"/>
    <mergeCell ref="P145:P148"/>
    <mergeCell ref="Q142:Q144"/>
    <mergeCell ref="Q130:Q132"/>
    <mergeCell ref="P136:P138"/>
    <mergeCell ref="P149:P152"/>
    <mergeCell ref="Q136:Q138"/>
    <mergeCell ref="P142:P144"/>
    <mergeCell ref="L136:L138"/>
    <mergeCell ref="Q145:Q148"/>
    <mergeCell ref="M133:M135"/>
    <mergeCell ref="K139:K141"/>
    <mergeCell ref="O145:O146"/>
    <mergeCell ref="N145:N146"/>
    <mergeCell ref="O149:O150"/>
    <mergeCell ref="N149:N150"/>
    <mergeCell ref="J130:J132"/>
    <mergeCell ref="F125:F126"/>
    <mergeCell ref="H133:H135"/>
    <mergeCell ref="J142:J144"/>
    <mergeCell ref="J136:J138"/>
    <mergeCell ref="J139:J141"/>
    <mergeCell ref="H121:H124"/>
    <mergeCell ref="G149:G152"/>
    <mergeCell ref="K201:K202"/>
    <mergeCell ref="J180:J184"/>
    <mergeCell ref="H203:H204"/>
    <mergeCell ref="N188:N189"/>
    <mergeCell ref="P188:P191"/>
    <mergeCell ref="M180:M184"/>
    <mergeCell ref="P201:P202"/>
    <mergeCell ref="M197:M198"/>
    <mergeCell ref="M201:M202"/>
    <mergeCell ref="M199:M200"/>
    <mergeCell ref="P199:P200"/>
    <mergeCell ref="P192:P194"/>
    <mergeCell ref="O192:O193"/>
    <mergeCell ref="M195:M196"/>
    <mergeCell ref="P195:P196"/>
    <mergeCell ref="L201:L202"/>
    <mergeCell ref="L197:L198"/>
    <mergeCell ref="I197:I198"/>
    <mergeCell ref="H201:H202"/>
    <mergeCell ref="I180:I184"/>
    <mergeCell ref="K188:K191"/>
    <mergeCell ref="K199:K200"/>
    <mergeCell ref="I177:I179"/>
    <mergeCell ref="H197:H198"/>
    <mergeCell ref="Q180:Q184"/>
    <mergeCell ref="P203:P204"/>
    <mergeCell ref="H188:H191"/>
    <mergeCell ref="J188:J191"/>
    <mergeCell ref="G185:G187"/>
    <mergeCell ref="H185:H187"/>
    <mergeCell ref="I185:I187"/>
    <mergeCell ref="J185:J187"/>
    <mergeCell ref="I203:I204"/>
    <mergeCell ref="J203:J204"/>
    <mergeCell ref="K203:K204"/>
    <mergeCell ref="Q195:Q196"/>
    <mergeCell ref="Q201:Q202"/>
    <mergeCell ref="Q199:Q200"/>
    <mergeCell ref="L199:L200"/>
    <mergeCell ref="L195:L196"/>
    <mergeCell ref="J195:J196"/>
    <mergeCell ref="G180:G184"/>
    <mergeCell ref="Q203:Q204"/>
    <mergeCell ref="I201:I202"/>
    <mergeCell ref="I195:I196"/>
    <mergeCell ref="Q188:Q191"/>
    <mergeCell ref="K180:K184"/>
    <mergeCell ref="Q153:Q154"/>
    <mergeCell ref="Q155:Q156"/>
    <mergeCell ref="P155:P156"/>
    <mergeCell ref="B153:B158"/>
    <mergeCell ref="C153:C157"/>
    <mergeCell ref="K166:K168"/>
    <mergeCell ref="K169:K173"/>
    <mergeCell ref="J174:J176"/>
    <mergeCell ref="C195:C196"/>
    <mergeCell ref="D195:D196"/>
    <mergeCell ref="E195:E196"/>
    <mergeCell ref="F195:F196"/>
    <mergeCell ref="B188:B191"/>
    <mergeCell ref="G188:G191"/>
    <mergeCell ref="G192:G194"/>
    <mergeCell ref="B192:B194"/>
    <mergeCell ref="F188:F191"/>
    <mergeCell ref="E174:E176"/>
    <mergeCell ref="J177:J179"/>
    <mergeCell ref="J166:J168"/>
    <mergeCell ref="H159:H164"/>
    <mergeCell ref="I174:I176"/>
    <mergeCell ref="I166:I168"/>
    <mergeCell ref="H169:H173"/>
    <mergeCell ref="J197:J198"/>
    <mergeCell ref="K197:K198"/>
    <mergeCell ref="J205:J206"/>
    <mergeCell ref="B166:B168"/>
    <mergeCell ref="C166:C168"/>
    <mergeCell ref="D166:D168"/>
    <mergeCell ref="E166:E168"/>
    <mergeCell ref="F166:F168"/>
    <mergeCell ref="B195:B196"/>
    <mergeCell ref="E177:E179"/>
    <mergeCell ref="F177:F179"/>
    <mergeCell ref="E197:E198"/>
    <mergeCell ref="F197:F198"/>
    <mergeCell ref="C205:C206"/>
    <mergeCell ref="D205:D206"/>
    <mergeCell ref="E205:E206"/>
    <mergeCell ref="E203:E204"/>
    <mergeCell ref="F203:F204"/>
    <mergeCell ref="B197:B198"/>
    <mergeCell ref="G197:G198"/>
    <mergeCell ref="G201:G202"/>
    <mergeCell ref="F205:F206"/>
    <mergeCell ref="B205:B206"/>
    <mergeCell ref="J201:J202"/>
    <mergeCell ref="B47:E47"/>
    <mergeCell ref="F47:H47"/>
    <mergeCell ref="Q115:Q118"/>
    <mergeCell ref="E115:E120"/>
    <mergeCell ref="G115:G120"/>
    <mergeCell ref="O153:O154"/>
    <mergeCell ref="N153:N154"/>
    <mergeCell ref="N155:N156"/>
    <mergeCell ref="G153:G158"/>
    <mergeCell ref="E153:E158"/>
    <mergeCell ref="D153:D158"/>
    <mergeCell ref="N157:N158"/>
    <mergeCell ref="P153:P154"/>
    <mergeCell ref="E77:E78"/>
    <mergeCell ref="F77:F78"/>
    <mergeCell ref="H77:H78"/>
    <mergeCell ref="I77:I78"/>
    <mergeCell ref="G77:G78"/>
    <mergeCell ref="F133:F135"/>
    <mergeCell ref="L133:L135"/>
    <mergeCell ref="I142:I144"/>
    <mergeCell ref="P115:P118"/>
    <mergeCell ref="O73:O74"/>
    <mergeCell ref="N73:N74"/>
  </mergeCells>
  <conditionalFormatting sqref="L55">
    <cfRule type="expression" dxfId="42" priority="39">
      <formula>$L$55&gt;$I$55*0.85</formula>
    </cfRule>
  </conditionalFormatting>
  <conditionalFormatting sqref="L63:L64">
    <cfRule type="expression" priority="44">
      <formula>$L$63&gt;$I$63*0.85</formula>
    </cfRule>
  </conditionalFormatting>
  <conditionalFormatting sqref="L65:L67">
    <cfRule type="expression" dxfId="41" priority="48">
      <formula>$L$65&gt;$I$65*0.85</formula>
    </cfRule>
  </conditionalFormatting>
  <conditionalFormatting sqref="L69:L72">
    <cfRule type="expression" dxfId="40" priority="34">
      <formula>$L$69&gt;$I$69*0.85</formula>
    </cfRule>
  </conditionalFormatting>
  <conditionalFormatting sqref="L73:L74">
    <cfRule type="expression" dxfId="39" priority="35">
      <formula>$L$73&gt;$I$73*0.85</formula>
    </cfRule>
  </conditionalFormatting>
  <conditionalFormatting sqref="L77:L78">
    <cfRule type="expression" dxfId="38" priority="33">
      <formula>$L$77&gt;$I$77*0.85</formula>
    </cfRule>
  </conditionalFormatting>
  <conditionalFormatting sqref="L79:L80">
    <cfRule type="expression" dxfId="37" priority="43">
      <formula>$L$79&gt;$I$79*0.85</formula>
    </cfRule>
  </conditionalFormatting>
  <conditionalFormatting sqref="L83:L84">
    <cfRule type="expression" dxfId="36" priority="42">
      <formula>$L$83&gt;$I$83*0.85</formula>
    </cfRule>
  </conditionalFormatting>
  <conditionalFormatting sqref="L99 L101:L104">
    <cfRule type="expression" dxfId="35" priority="32">
      <formula>$L$99&gt;$I$99*0.85</formula>
    </cfRule>
  </conditionalFormatting>
  <conditionalFormatting sqref="L105 L107:L108">
    <cfRule type="expression" dxfId="34" priority="31">
      <formula>$L$105&gt;$I$105*0.85</formula>
    </cfRule>
  </conditionalFormatting>
  <conditionalFormatting sqref="L109 L111:L114">
    <cfRule type="expression" dxfId="33" priority="30">
      <formula>$L$109&gt;$I$109*0.85</formula>
    </cfRule>
  </conditionalFormatting>
  <conditionalFormatting sqref="L117:L120">
    <cfRule type="expression" dxfId="32" priority="29">
      <formula>$L$115&gt;$I$115*0.85</formula>
    </cfRule>
  </conditionalFormatting>
  <conditionalFormatting sqref="L123:L124">
    <cfRule type="expression" dxfId="31" priority="28">
      <formula>$L$121&gt;$I$121*0.85</formula>
    </cfRule>
  </conditionalFormatting>
  <conditionalFormatting sqref="L125:L126">
    <cfRule type="expression" dxfId="30" priority="50">
      <formula>$L$125&gt;$I$125*0.85</formula>
    </cfRule>
  </conditionalFormatting>
  <conditionalFormatting sqref="L127:L129">
    <cfRule type="expression" dxfId="29" priority="26">
      <formula>$L$127&gt;$I$127*0.85</formula>
    </cfRule>
  </conditionalFormatting>
  <conditionalFormatting sqref="L130:L132">
    <cfRule type="expression" dxfId="28" priority="25">
      <formula>$L$130&gt;$I$130*0.85</formula>
    </cfRule>
  </conditionalFormatting>
  <conditionalFormatting sqref="L133:L135">
    <cfRule type="expression" dxfId="27" priority="24">
      <formula>$L$133&gt;$I$133*0.85</formula>
    </cfRule>
  </conditionalFormatting>
  <conditionalFormatting sqref="L136:L138">
    <cfRule type="expression" dxfId="26" priority="23">
      <formula>$L$136&gt;$I$136*0.85</formula>
    </cfRule>
  </conditionalFormatting>
  <conditionalFormatting sqref="L139:L141">
    <cfRule type="expression" dxfId="25" priority="22">
      <formula>$L$139&gt;$I$139*0.85</formula>
    </cfRule>
  </conditionalFormatting>
  <conditionalFormatting sqref="L142:L144">
    <cfRule type="expression" dxfId="24" priority="21">
      <formula>$L$142&gt;$I$142*0.85</formula>
    </cfRule>
  </conditionalFormatting>
  <conditionalFormatting sqref="L145:L148">
    <cfRule type="expression" dxfId="23" priority="20">
      <formula>$L$145&gt;$I$145*0.85</formula>
    </cfRule>
  </conditionalFormatting>
  <conditionalFormatting sqref="L149:L152">
    <cfRule type="expression" dxfId="22" priority="19">
      <formula>$L$149&gt;$I$149*0.85</formula>
    </cfRule>
  </conditionalFormatting>
  <conditionalFormatting sqref="L153:L158">
    <cfRule type="expression" dxfId="21" priority="18">
      <formula>$L$153&gt;$I$153*0.85</formula>
    </cfRule>
  </conditionalFormatting>
  <conditionalFormatting sqref="L159:L165">
    <cfRule type="expression" dxfId="20" priority="17">
      <formula>$L$159&gt;$I$159*0.85</formula>
    </cfRule>
  </conditionalFormatting>
  <conditionalFormatting sqref="L166:L168">
    <cfRule type="expression" dxfId="19" priority="16">
      <formula>$L$166&gt;$I$166*0.85</formula>
    </cfRule>
  </conditionalFormatting>
  <conditionalFormatting sqref="L169:L173">
    <cfRule type="expression" dxfId="18" priority="15">
      <formula>$L$169&gt;$I$169*85</formula>
    </cfRule>
  </conditionalFormatting>
  <conditionalFormatting sqref="L174:L176">
    <cfRule type="expression" dxfId="17" priority="14">
      <formula>$L$174&gt;$I$174*0.85</formula>
    </cfRule>
  </conditionalFormatting>
  <conditionalFormatting sqref="L177:L179">
    <cfRule type="expression" dxfId="16" priority="13">
      <formula>$L$177&gt;$I$177*0.85</formula>
    </cfRule>
  </conditionalFormatting>
  <conditionalFormatting sqref="L180:L184">
    <cfRule type="expression" dxfId="15" priority="12">
      <formula>$L$180&gt;$I$180*0.85</formula>
    </cfRule>
  </conditionalFormatting>
  <conditionalFormatting sqref="L185:L187">
    <cfRule type="expression" dxfId="14" priority="11">
      <formula>$L$185&gt;$I$185*0.85</formula>
    </cfRule>
  </conditionalFormatting>
  <conditionalFormatting sqref="L188">
    <cfRule type="expression" dxfId="13" priority="38">
      <formula>$L$188&gt;$I$188*0.85</formula>
    </cfRule>
  </conditionalFormatting>
  <conditionalFormatting sqref="L192:L194">
    <cfRule type="expression" dxfId="12" priority="10">
      <formula>$L$192&gt;$I$192*0.85</formula>
    </cfRule>
  </conditionalFormatting>
  <conditionalFormatting sqref="L195:L196">
    <cfRule type="expression" dxfId="11" priority="9">
      <formula>$L$195&gt;$I$195*0.85</formula>
    </cfRule>
  </conditionalFormatting>
  <conditionalFormatting sqref="L197:L198">
    <cfRule type="expression" dxfId="10" priority="8">
      <formula>$L$197&gt;$I$197*0.85</formula>
    </cfRule>
  </conditionalFormatting>
  <conditionalFormatting sqref="L199:L200">
    <cfRule type="expression" dxfId="9" priority="7">
      <formula>$L$199&gt;$I$199*0.85</formula>
    </cfRule>
  </conditionalFormatting>
  <conditionalFormatting sqref="L201:L202">
    <cfRule type="expression" dxfId="8" priority="6">
      <formula>$L$201&gt;$I$201*0.85</formula>
    </cfRule>
  </conditionalFormatting>
  <conditionalFormatting sqref="L203">
    <cfRule type="expression" dxfId="7" priority="5">
      <formula>$L$203&gt;$I$203*0.85</formula>
    </cfRule>
  </conditionalFormatting>
  <conditionalFormatting sqref="L205:L206">
    <cfRule type="expression" dxfId="6" priority="4">
      <formula>$L$205&gt;$I$205*0.85</formula>
    </cfRule>
  </conditionalFormatting>
  <conditionalFormatting sqref="L207:L210">
    <cfRule type="expression" dxfId="5" priority="37">
      <formula>$L$207&gt;$I$207*0.85</formula>
    </cfRule>
  </conditionalFormatting>
  <conditionalFormatting sqref="L211:L212">
    <cfRule type="expression" dxfId="4" priority="3">
      <formula>$L$211&gt;$I$211*0.85</formula>
    </cfRule>
  </conditionalFormatting>
  <conditionalFormatting sqref="L213:L214">
    <cfRule type="expression" dxfId="3" priority="2">
      <formula>$L$213&gt;$I$213*0.85</formula>
    </cfRule>
  </conditionalFormatting>
  <conditionalFormatting sqref="L215">
    <cfRule type="expression" dxfId="2" priority="36">
      <formula>$L$215&gt;$I$215*0.85</formula>
    </cfRule>
  </conditionalFormatting>
  <conditionalFormatting sqref="L85:M85 L87:L98">
    <cfRule type="expression" dxfId="1" priority="40">
      <formula>$L$85&gt;$I$85*0.85</formula>
    </cfRule>
  </conditionalFormatting>
  <conditionalFormatting sqref="L86:M86">
    <cfRule type="expression" dxfId="0" priority="1">
      <formula>$L$79&gt;$I$79*0.85</formula>
    </cfRule>
  </conditionalFormatting>
  <pageMargins left="0.7" right="0.7" top="0.75" bottom="0.75" header="0.3" footer="0.3"/>
  <pageSetup paperSize="9"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122"/>
  <sheetViews>
    <sheetView workbookViewId="0">
      <selection activeCell="N40" sqref="N40"/>
    </sheetView>
  </sheetViews>
  <sheetFormatPr defaultRowHeight="14.4"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60" t="s">
        <v>418</v>
      </c>
      <c r="C2" s="360"/>
      <c r="D2" s="360"/>
      <c r="E2" s="360"/>
      <c r="F2" s="360"/>
      <c r="G2" s="360"/>
      <c r="H2" s="360"/>
      <c r="I2" s="360"/>
      <c r="J2" s="360"/>
      <c r="K2" s="360"/>
      <c r="L2" s="360"/>
      <c r="M2" s="360"/>
      <c r="N2" s="360"/>
      <c r="O2" s="360"/>
      <c r="P2" s="360"/>
      <c r="Q2" s="360"/>
    </row>
    <row r="3" spans="2:17" ht="15.6" x14ac:dyDescent="0.3">
      <c r="B3" s="6"/>
      <c r="C3" s="6"/>
      <c r="D3" s="6"/>
      <c r="E3" s="6"/>
      <c r="F3" s="6"/>
      <c r="G3" s="6"/>
      <c r="H3" s="6"/>
      <c r="I3" s="6"/>
      <c r="J3" s="6"/>
      <c r="K3" s="6"/>
      <c r="L3" s="6"/>
      <c r="M3" s="6"/>
      <c r="N3" s="6"/>
      <c r="O3" s="6"/>
      <c r="P3" s="6"/>
      <c r="Q3" s="6"/>
    </row>
    <row r="4" spans="2:17" ht="15.6" x14ac:dyDescent="0.3">
      <c r="B4" s="360" t="s">
        <v>419</v>
      </c>
      <c r="C4" s="360"/>
      <c r="D4" s="360"/>
      <c r="E4" s="360"/>
      <c r="F4" s="360"/>
      <c r="G4" s="360"/>
      <c r="H4" s="360"/>
      <c r="I4" s="360"/>
      <c r="J4" s="360"/>
      <c r="K4" s="360"/>
      <c r="L4" s="360"/>
      <c r="M4" s="360"/>
      <c r="N4" s="360"/>
      <c r="O4" s="360"/>
      <c r="P4" s="360"/>
      <c r="Q4" s="360"/>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c r="D10" s="472"/>
      <c r="E10" s="462"/>
      <c r="F10" s="463"/>
      <c r="G10" s="464"/>
      <c r="H10" s="443"/>
      <c r="I10" s="411"/>
      <c r="J10" s="411"/>
      <c r="K10" s="443"/>
      <c r="L10" s="411"/>
      <c r="M10" s="411"/>
      <c r="N10" s="12"/>
    </row>
    <row r="11" spans="2:17" ht="15.6" x14ac:dyDescent="0.3">
      <c r="B11" s="461"/>
      <c r="C11" s="475"/>
      <c r="D11" s="476"/>
      <c r="E11" s="468"/>
      <c r="F11" s="469"/>
      <c r="G11" s="470"/>
      <c r="H11" s="452" t="s">
        <v>20</v>
      </c>
      <c r="I11" s="453"/>
      <c r="J11" s="454"/>
      <c r="K11" s="452" t="s">
        <v>18</v>
      </c>
      <c r="L11" s="453"/>
      <c r="M11" s="454"/>
      <c r="N11" s="11" t="s">
        <v>23</v>
      </c>
      <c r="O11" s="36"/>
      <c r="P11" s="37"/>
    </row>
    <row r="12" spans="2:17" ht="15.6" x14ac:dyDescent="0.3">
      <c r="B12" s="459" t="s">
        <v>48</v>
      </c>
      <c r="C12" s="471"/>
      <c r="D12" s="472"/>
      <c r="E12" s="462"/>
      <c r="F12" s="463"/>
      <c r="G12" s="464"/>
      <c r="H12" s="443"/>
      <c r="I12" s="444"/>
      <c r="J12" s="444"/>
      <c r="K12" s="443"/>
      <c r="L12" s="444"/>
      <c r="M12" s="444"/>
      <c r="N12" s="12"/>
    </row>
    <row r="13" spans="2:17" ht="15.6" x14ac:dyDescent="0.3">
      <c r="B13" s="461"/>
      <c r="C13" s="475"/>
      <c r="D13" s="476"/>
      <c r="E13" s="468"/>
      <c r="F13" s="469"/>
      <c r="G13" s="470"/>
      <c r="H13" s="452" t="s">
        <v>20</v>
      </c>
      <c r="I13" s="453"/>
      <c r="J13" s="454"/>
      <c r="K13" s="452" t="s">
        <v>18</v>
      </c>
      <c r="L13" s="453"/>
      <c r="M13" s="454"/>
      <c r="N13" s="11" t="s">
        <v>23</v>
      </c>
    </row>
    <row r="14" spans="2:17" ht="15.6" x14ac:dyDescent="0.3">
      <c r="B14" s="459" t="s">
        <v>49</v>
      </c>
      <c r="C14" s="471"/>
      <c r="D14" s="472"/>
      <c r="E14" s="462"/>
      <c r="F14" s="463"/>
      <c r="G14" s="464"/>
      <c r="H14" s="445"/>
      <c r="I14" s="411"/>
      <c r="J14" s="411"/>
      <c r="K14" s="445"/>
      <c r="L14" s="411"/>
      <c r="M14" s="411"/>
      <c r="N14" s="12"/>
    </row>
    <row r="15" spans="2:17" ht="15.6" x14ac:dyDescent="0.3">
      <c r="B15" s="461"/>
      <c r="C15" s="475"/>
      <c r="D15" s="476"/>
      <c r="E15" s="468"/>
      <c r="F15" s="469"/>
      <c r="G15" s="470"/>
      <c r="H15" s="452" t="s">
        <v>20</v>
      </c>
      <c r="I15" s="453"/>
      <c r="J15" s="454"/>
      <c r="K15" s="452" t="s">
        <v>18</v>
      </c>
      <c r="L15" s="453"/>
      <c r="M15" s="454"/>
      <c r="N15" s="11" t="s">
        <v>23</v>
      </c>
    </row>
    <row r="16" spans="2:17" ht="15.6" x14ac:dyDescent="0.3">
      <c r="B16" s="459" t="s">
        <v>50</v>
      </c>
      <c r="C16" s="471"/>
      <c r="D16" s="472"/>
      <c r="E16" s="462"/>
      <c r="F16" s="463"/>
      <c r="G16" s="464"/>
      <c r="H16" s="445"/>
      <c r="I16" s="411"/>
      <c r="J16" s="411"/>
      <c r="K16" s="445"/>
      <c r="L16" s="411"/>
      <c r="M16" s="411"/>
      <c r="N16" s="12"/>
    </row>
    <row r="17" spans="2:14" ht="15.6" x14ac:dyDescent="0.3">
      <c r="B17" s="461"/>
      <c r="C17" s="475"/>
      <c r="D17" s="476"/>
      <c r="E17" s="468"/>
      <c r="F17" s="469"/>
      <c r="G17" s="470"/>
      <c r="H17" s="452" t="s">
        <v>20</v>
      </c>
      <c r="I17" s="453"/>
      <c r="J17" s="454"/>
      <c r="K17" s="452" t="s">
        <v>18</v>
      </c>
      <c r="L17" s="453"/>
      <c r="M17" s="454"/>
      <c r="N17" s="11" t="s">
        <v>23</v>
      </c>
    </row>
    <row r="18" spans="2:14" ht="15.6" x14ac:dyDescent="0.3">
      <c r="B18" s="425" t="s">
        <v>51</v>
      </c>
      <c r="C18" s="425"/>
      <c r="D18" s="425"/>
      <c r="E18" s="426"/>
      <c r="F18" s="426"/>
      <c r="G18" s="426"/>
      <c r="H18" s="445"/>
      <c r="I18" s="411"/>
      <c r="J18" s="411"/>
      <c r="K18" s="445"/>
      <c r="L18" s="411"/>
      <c r="M18" s="411"/>
      <c r="N18" s="12"/>
    </row>
    <row r="19" spans="2:14" ht="15.6" x14ac:dyDescent="0.3">
      <c r="B19" s="425"/>
      <c r="C19" s="425"/>
      <c r="D19" s="425"/>
      <c r="E19" s="426"/>
      <c r="F19" s="426"/>
      <c r="G19" s="426"/>
      <c r="H19" s="452" t="s">
        <v>20</v>
      </c>
      <c r="I19" s="453"/>
      <c r="J19" s="454"/>
      <c r="K19" s="452" t="s">
        <v>18</v>
      </c>
      <c r="L19" s="453"/>
      <c r="M19" s="454"/>
      <c r="N19" s="11" t="s">
        <v>23</v>
      </c>
    </row>
    <row r="22" spans="2:14" ht="15.6" x14ac:dyDescent="0.3">
      <c r="B22" s="361" t="s">
        <v>71</v>
      </c>
      <c r="C22" s="361"/>
      <c r="D22" s="361"/>
      <c r="E22" s="361"/>
      <c r="F22" s="361"/>
      <c r="G22" s="361"/>
    </row>
    <row r="23" spans="2:14" ht="15.6" x14ac:dyDescent="0.3">
      <c r="B23" s="458" t="s">
        <v>72</v>
      </c>
      <c r="C23" s="458"/>
      <c r="D23" s="458"/>
      <c r="E23" s="458"/>
      <c r="F23" s="458" t="s">
        <v>73</v>
      </c>
      <c r="G23" s="458"/>
      <c r="H23" s="458"/>
    </row>
    <row r="24" spans="2:14" ht="15.6" x14ac:dyDescent="0.3">
      <c r="B24" s="480">
        <v>1</v>
      </c>
      <c r="C24" s="480"/>
      <c r="D24" s="480"/>
      <c r="E24" s="480"/>
      <c r="F24" s="480">
        <v>2</v>
      </c>
      <c r="G24" s="480"/>
      <c r="H24" s="480"/>
    </row>
    <row r="25" spans="2:14" ht="15.6" x14ac:dyDescent="0.3">
      <c r="B25" s="424" t="s">
        <v>74</v>
      </c>
      <c r="C25" s="424"/>
      <c r="D25" s="424"/>
      <c r="E25" s="424"/>
      <c r="F25" s="428">
        <f>F26+F28+F32+F36</f>
        <v>0</v>
      </c>
      <c r="G25" s="428"/>
      <c r="H25" s="428"/>
    </row>
    <row r="26" spans="2:14" ht="15.6" x14ac:dyDescent="0.3">
      <c r="B26" s="424" t="s">
        <v>75</v>
      </c>
      <c r="C26" s="424"/>
      <c r="D26" s="424"/>
      <c r="E26" s="424"/>
      <c r="F26" s="427"/>
      <c r="G26" s="427"/>
      <c r="H26" s="427"/>
    </row>
    <row r="27" spans="2:14" ht="15.6" x14ac:dyDescent="0.3">
      <c r="B27" s="423"/>
      <c r="C27" s="423"/>
      <c r="D27" s="423"/>
      <c r="E27" s="423"/>
      <c r="F27" s="427"/>
      <c r="G27" s="427"/>
      <c r="H27" s="427"/>
    </row>
    <row r="28" spans="2:14" ht="31.2" customHeight="1" x14ac:dyDescent="0.3">
      <c r="B28" s="424" t="s">
        <v>311</v>
      </c>
      <c r="C28" s="424"/>
      <c r="D28" s="424"/>
      <c r="E28" s="424"/>
      <c r="F28" s="428">
        <f>F31</f>
        <v>0</v>
      </c>
      <c r="G28" s="428"/>
      <c r="H28" s="428"/>
    </row>
    <row r="29" spans="2:14" ht="15.6" x14ac:dyDescent="0.3">
      <c r="B29" s="423" t="s">
        <v>252</v>
      </c>
      <c r="C29" s="423"/>
      <c r="D29" s="423"/>
      <c r="E29" s="423"/>
      <c r="F29" s="427"/>
      <c r="G29" s="427"/>
      <c r="H29" s="427"/>
    </row>
    <row r="30" spans="2:14" ht="31.5" customHeight="1" x14ac:dyDescent="0.3">
      <c r="B30" s="423" t="s">
        <v>253</v>
      </c>
      <c r="C30" s="423"/>
      <c r="D30" s="423"/>
      <c r="E30" s="423"/>
      <c r="F30" s="427"/>
      <c r="G30" s="427"/>
      <c r="H30" s="427"/>
    </row>
    <row r="31" spans="2:14" ht="15.6" x14ac:dyDescent="0.3">
      <c r="B31" s="423" t="s">
        <v>76</v>
      </c>
      <c r="C31" s="423"/>
      <c r="D31" s="423"/>
      <c r="E31" s="423"/>
      <c r="F31" s="427"/>
      <c r="G31" s="427"/>
      <c r="H31" s="427"/>
    </row>
    <row r="32" spans="2:14" ht="15.6" x14ac:dyDescent="0.3">
      <c r="B32" s="424" t="s">
        <v>312</v>
      </c>
      <c r="C32" s="424"/>
      <c r="D32" s="424"/>
      <c r="E32" s="424"/>
      <c r="F32" s="428">
        <f>F35</f>
        <v>0</v>
      </c>
      <c r="G32" s="428"/>
      <c r="H32" s="428"/>
    </row>
    <row r="33" spans="2:17" ht="15.6" x14ac:dyDescent="0.3">
      <c r="B33" s="423" t="s">
        <v>254</v>
      </c>
      <c r="C33" s="423"/>
      <c r="D33" s="423"/>
      <c r="E33" s="423"/>
      <c r="F33" s="427"/>
      <c r="G33" s="427"/>
      <c r="H33" s="427"/>
    </row>
    <row r="34" spans="2:17" ht="31.5" customHeight="1" x14ac:dyDescent="0.3">
      <c r="B34" s="423" t="s">
        <v>255</v>
      </c>
      <c r="C34" s="423"/>
      <c r="D34" s="423"/>
      <c r="E34" s="423"/>
      <c r="F34" s="427"/>
      <c r="G34" s="427"/>
      <c r="H34" s="427"/>
    </row>
    <row r="35" spans="2:17" ht="15.6" x14ac:dyDescent="0.3">
      <c r="B35" s="423" t="s">
        <v>77</v>
      </c>
      <c r="C35" s="423"/>
      <c r="D35" s="423"/>
      <c r="E35" s="423"/>
      <c r="F35" s="427">
        <f>L102</f>
        <v>0</v>
      </c>
      <c r="G35" s="427"/>
      <c r="H35" s="427"/>
    </row>
    <row r="36" spans="2:17" ht="15.6" x14ac:dyDescent="0.3">
      <c r="B36" s="424" t="s">
        <v>256</v>
      </c>
      <c r="C36" s="424"/>
      <c r="D36" s="424"/>
      <c r="E36" s="424"/>
      <c r="F36" s="427"/>
      <c r="G36" s="427"/>
      <c r="H36" s="427"/>
    </row>
    <row r="37" spans="2:17" ht="15.6" x14ac:dyDescent="0.3">
      <c r="B37" s="423"/>
      <c r="C37" s="423"/>
      <c r="D37" s="423"/>
      <c r="E37" s="423"/>
      <c r="F37" s="427"/>
      <c r="G37" s="427"/>
      <c r="H37" s="427"/>
    </row>
    <row r="38" spans="2:17" ht="15.6" x14ac:dyDescent="0.3">
      <c r="B38" s="424" t="s">
        <v>78</v>
      </c>
      <c r="C38" s="424"/>
      <c r="D38" s="424"/>
      <c r="E38" s="424"/>
      <c r="F38" s="428">
        <f>SUM(F39:H41)</f>
        <v>0</v>
      </c>
      <c r="G38" s="428"/>
      <c r="H38" s="428"/>
    </row>
    <row r="39" spans="2:17" ht="15.6" x14ac:dyDescent="0.3">
      <c r="B39" s="423" t="s">
        <v>79</v>
      </c>
      <c r="C39" s="423"/>
      <c r="D39" s="423"/>
      <c r="E39" s="423"/>
      <c r="F39" s="427">
        <f>M102</f>
        <v>0</v>
      </c>
      <c r="G39" s="427"/>
      <c r="H39" s="427"/>
    </row>
    <row r="40" spans="2:17" ht="15.6" x14ac:dyDescent="0.3">
      <c r="B40" s="423" t="s">
        <v>80</v>
      </c>
      <c r="C40" s="423"/>
      <c r="D40" s="423"/>
      <c r="E40" s="423"/>
      <c r="F40" s="427">
        <v>0</v>
      </c>
      <c r="G40" s="427"/>
      <c r="H40" s="427"/>
    </row>
    <row r="41" spans="2:17" ht="15.6" x14ac:dyDescent="0.3">
      <c r="B41" s="423" t="s">
        <v>81</v>
      </c>
      <c r="C41" s="423"/>
      <c r="D41" s="423"/>
      <c r="E41" s="423"/>
      <c r="F41" s="427">
        <v>0</v>
      </c>
      <c r="G41" s="427"/>
      <c r="H41" s="427"/>
    </row>
    <row r="42" spans="2:17" ht="15.6" x14ac:dyDescent="0.3">
      <c r="B42" s="424" t="s">
        <v>82</v>
      </c>
      <c r="C42" s="424"/>
      <c r="D42" s="424"/>
      <c r="E42" s="424"/>
      <c r="F42" s="428">
        <f>F25+F38</f>
        <v>0</v>
      </c>
      <c r="G42" s="428"/>
      <c r="H42" s="428"/>
    </row>
    <row r="44" spans="2:17" ht="15.6" x14ac:dyDescent="0.3">
      <c r="B44" s="361" t="s">
        <v>83</v>
      </c>
      <c r="C44" s="361"/>
      <c r="D44" s="361"/>
      <c r="E44" s="361"/>
      <c r="F44" s="361"/>
      <c r="G44" s="361"/>
      <c r="H44" s="361"/>
    </row>
    <row r="45" spans="2:17" ht="16.2" customHeight="1" x14ac:dyDescent="0.3">
      <c r="B45" s="477" t="s">
        <v>84</v>
      </c>
      <c r="C45" s="359" t="s">
        <v>85</v>
      </c>
      <c r="D45" s="359" t="s">
        <v>86</v>
      </c>
      <c r="E45" s="359" t="s">
        <v>87</v>
      </c>
      <c r="F45" s="359" t="s">
        <v>88</v>
      </c>
      <c r="G45" s="359" t="s">
        <v>89</v>
      </c>
      <c r="H45" s="359" t="s">
        <v>90</v>
      </c>
      <c r="I45" s="359" t="s">
        <v>91</v>
      </c>
      <c r="J45" s="359"/>
      <c r="K45" s="359"/>
      <c r="L45" s="359"/>
      <c r="M45" s="359"/>
      <c r="N45" s="359" t="s">
        <v>6</v>
      </c>
      <c r="O45" s="359"/>
      <c r="P45" s="359" t="s">
        <v>92</v>
      </c>
      <c r="Q45" s="359" t="s">
        <v>93</v>
      </c>
    </row>
    <row r="46" spans="2:17" ht="46.95" customHeight="1" x14ac:dyDescent="0.3">
      <c r="B46" s="478"/>
      <c r="C46" s="359"/>
      <c r="D46" s="359"/>
      <c r="E46" s="359"/>
      <c r="F46" s="359"/>
      <c r="G46" s="359"/>
      <c r="H46" s="359"/>
      <c r="I46" s="359" t="s">
        <v>45</v>
      </c>
      <c r="J46" s="359" t="s">
        <v>94</v>
      </c>
      <c r="K46" s="359"/>
      <c r="L46" s="359"/>
      <c r="M46" s="359" t="s">
        <v>95</v>
      </c>
      <c r="N46" s="359" t="s">
        <v>96</v>
      </c>
      <c r="O46" s="359" t="s">
        <v>97</v>
      </c>
      <c r="P46" s="359"/>
      <c r="Q46" s="359"/>
    </row>
    <row r="47" spans="2:17" ht="96" customHeight="1" x14ac:dyDescent="0.3">
      <c r="B47" s="479"/>
      <c r="C47" s="359"/>
      <c r="D47" s="359"/>
      <c r="E47" s="359"/>
      <c r="F47" s="359"/>
      <c r="G47" s="359"/>
      <c r="H47" s="359"/>
      <c r="I47" s="359"/>
      <c r="J47" s="3" t="s">
        <v>98</v>
      </c>
      <c r="K47" s="3" t="s">
        <v>99</v>
      </c>
      <c r="L47" s="3" t="s">
        <v>100</v>
      </c>
      <c r="M47" s="359"/>
      <c r="N47" s="359"/>
      <c r="O47" s="359"/>
      <c r="P47" s="359"/>
      <c r="Q47" s="359"/>
    </row>
    <row r="48" spans="2:17" ht="15.6" x14ac:dyDescent="0.3">
      <c r="B48" s="4">
        <v>1</v>
      </c>
      <c r="C48" s="4">
        <v>2</v>
      </c>
      <c r="D48" s="4">
        <v>3</v>
      </c>
      <c r="E48" s="4">
        <v>4</v>
      </c>
      <c r="F48" s="4">
        <v>5</v>
      </c>
      <c r="G48" s="4">
        <v>6</v>
      </c>
      <c r="H48" s="4">
        <v>7</v>
      </c>
      <c r="I48" s="4">
        <v>8</v>
      </c>
      <c r="J48" s="4">
        <v>9</v>
      </c>
      <c r="K48" s="4">
        <v>10</v>
      </c>
      <c r="L48" s="4">
        <v>11</v>
      </c>
      <c r="M48" s="4">
        <v>12</v>
      </c>
      <c r="N48" s="4">
        <v>13</v>
      </c>
      <c r="O48" s="4">
        <v>14</v>
      </c>
      <c r="P48" s="4">
        <v>15</v>
      </c>
      <c r="Q48" s="4">
        <v>16</v>
      </c>
    </row>
    <row r="49" spans="2:17" ht="15.6" x14ac:dyDescent="0.3">
      <c r="B49" s="481" t="s">
        <v>420</v>
      </c>
      <c r="C49" s="400" t="s">
        <v>101</v>
      </c>
      <c r="D49" s="346"/>
      <c r="E49" s="346"/>
      <c r="F49" s="346" t="s">
        <v>260</v>
      </c>
      <c r="G49" s="346" t="s">
        <v>261</v>
      </c>
      <c r="H49" s="400" t="s">
        <v>102</v>
      </c>
      <c r="I49" s="393">
        <f>SUM(I65:I82)</f>
        <v>0</v>
      </c>
      <c r="J49" s="393">
        <f t="shared" ref="J49:M49" si="0">SUM(J65:J82)</f>
        <v>0</v>
      </c>
      <c r="K49" s="393">
        <f t="shared" si="0"/>
        <v>0</v>
      </c>
      <c r="L49" s="393">
        <f t="shared" si="0"/>
        <v>0</v>
      </c>
      <c r="M49" s="393">
        <f t="shared" si="0"/>
        <v>0</v>
      </c>
      <c r="N49" s="346"/>
      <c r="O49" s="12"/>
      <c r="P49" s="411"/>
      <c r="Q49" s="400"/>
    </row>
    <row r="50" spans="2:17" ht="15.6" x14ac:dyDescent="0.3">
      <c r="B50" s="482"/>
      <c r="C50" s="401"/>
      <c r="D50" s="347"/>
      <c r="E50" s="347"/>
      <c r="F50" s="347"/>
      <c r="G50" s="347"/>
      <c r="H50" s="401"/>
      <c r="I50" s="394"/>
      <c r="J50" s="394"/>
      <c r="K50" s="394"/>
      <c r="L50" s="394"/>
      <c r="M50" s="394"/>
      <c r="N50" s="348"/>
      <c r="O50" s="11" t="s">
        <v>23</v>
      </c>
      <c r="P50" s="412"/>
      <c r="Q50" s="401"/>
    </row>
    <row r="51" spans="2:17" ht="15.6" x14ac:dyDescent="0.3">
      <c r="B51" s="482"/>
      <c r="C51" s="401"/>
      <c r="D51" s="347"/>
      <c r="E51" s="347"/>
      <c r="F51" s="347"/>
      <c r="G51" s="347"/>
      <c r="H51" s="401"/>
      <c r="I51" s="394"/>
      <c r="J51" s="394"/>
      <c r="K51" s="394"/>
      <c r="L51" s="394"/>
      <c r="M51" s="394"/>
      <c r="N51" s="346"/>
      <c r="O51" s="12"/>
      <c r="P51" s="412"/>
      <c r="Q51" s="401"/>
    </row>
    <row r="52" spans="2:17" ht="15.6" x14ac:dyDescent="0.3">
      <c r="B52" s="482"/>
      <c r="C52" s="401"/>
      <c r="D52" s="347"/>
      <c r="E52" s="347"/>
      <c r="F52" s="347"/>
      <c r="G52" s="347"/>
      <c r="H52" s="401"/>
      <c r="I52" s="394"/>
      <c r="J52" s="394"/>
      <c r="K52" s="394"/>
      <c r="L52" s="394"/>
      <c r="M52" s="394"/>
      <c r="N52" s="348"/>
      <c r="O52" s="11" t="s">
        <v>23</v>
      </c>
      <c r="P52" s="412"/>
      <c r="Q52" s="401"/>
    </row>
    <row r="53" spans="2:17" ht="15.6" x14ac:dyDescent="0.3">
      <c r="B53" s="482"/>
      <c r="C53" s="401"/>
      <c r="D53" s="347"/>
      <c r="E53" s="347"/>
      <c r="F53" s="347"/>
      <c r="G53" s="347"/>
      <c r="H53" s="401"/>
      <c r="I53" s="394"/>
      <c r="J53" s="394"/>
      <c r="K53" s="394"/>
      <c r="L53" s="394"/>
      <c r="M53" s="394"/>
      <c r="N53" s="346"/>
      <c r="O53" s="12"/>
      <c r="P53" s="412"/>
      <c r="Q53" s="401"/>
    </row>
    <row r="54" spans="2:17" ht="15.6" x14ac:dyDescent="0.3">
      <c r="B54" s="482"/>
      <c r="C54" s="401"/>
      <c r="D54" s="347"/>
      <c r="E54" s="347"/>
      <c r="F54" s="347"/>
      <c r="G54" s="347"/>
      <c r="H54" s="401"/>
      <c r="I54" s="394"/>
      <c r="J54" s="394"/>
      <c r="K54" s="394"/>
      <c r="L54" s="394"/>
      <c r="M54" s="394"/>
      <c r="N54" s="348"/>
      <c r="O54" s="11" t="s">
        <v>23</v>
      </c>
      <c r="P54" s="412"/>
      <c r="Q54" s="401"/>
    </row>
    <row r="55" spans="2:17" ht="15.6" x14ac:dyDescent="0.3">
      <c r="B55" s="482"/>
      <c r="C55" s="401"/>
      <c r="D55" s="347"/>
      <c r="E55" s="347"/>
      <c r="F55" s="347"/>
      <c r="G55" s="347"/>
      <c r="H55" s="401"/>
      <c r="I55" s="394"/>
      <c r="J55" s="394"/>
      <c r="K55" s="394"/>
      <c r="L55" s="394"/>
      <c r="M55" s="394"/>
      <c r="N55" s="346"/>
      <c r="O55" s="12"/>
      <c r="P55" s="412"/>
      <c r="Q55" s="401"/>
    </row>
    <row r="56" spans="2:17" ht="15.6" x14ac:dyDescent="0.3">
      <c r="B56" s="482"/>
      <c r="C56" s="401"/>
      <c r="D56" s="347"/>
      <c r="E56" s="347"/>
      <c r="F56" s="347"/>
      <c r="G56" s="347"/>
      <c r="H56" s="401"/>
      <c r="I56" s="394"/>
      <c r="J56" s="394"/>
      <c r="K56" s="394"/>
      <c r="L56" s="394"/>
      <c r="M56" s="394"/>
      <c r="N56" s="348"/>
      <c r="O56" s="11" t="s">
        <v>23</v>
      </c>
      <c r="P56" s="412"/>
      <c r="Q56" s="401"/>
    </row>
    <row r="57" spans="2:17" ht="15.6" x14ac:dyDescent="0.3">
      <c r="B57" s="482"/>
      <c r="C57" s="401"/>
      <c r="D57" s="347"/>
      <c r="E57" s="347"/>
      <c r="F57" s="347"/>
      <c r="G57" s="347"/>
      <c r="H57" s="401"/>
      <c r="I57" s="394"/>
      <c r="J57" s="394"/>
      <c r="K57" s="394"/>
      <c r="L57" s="394"/>
      <c r="M57" s="394"/>
      <c r="N57" s="346"/>
      <c r="O57" s="12"/>
      <c r="P57" s="412"/>
      <c r="Q57" s="401"/>
    </row>
    <row r="58" spans="2:17" ht="15.6" x14ac:dyDescent="0.3">
      <c r="B58" s="482"/>
      <c r="C58" s="401"/>
      <c r="D58" s="347"/>
      <c r="E58" s="347"/>
      <c r="F58" s="347"/>
      <c r="G58" s="347"/>
      <c r="H58" s="401"/>
      <c r="I58" s="394"/>
      <c r="J58" s="394"/>
      <c r="K58" s="394"/>
      <c r="L58" s="394"/>
      <c r="M58" s="394"/>
      <c r="N58" s="348"/>
      <c r="O58" s="11" t="s">
        <v>23</v>
      </c>
      <c r="P58" s="412"/>
      <c r="Q58" s="401"/>
    </row>
    <row r="59" spans="2:17" ht="15.6" x14ac:dyDescent="0.3">
      <c r="B59" s="482"/>
      <c r="C59" s="401"/>
      <c r="D59" s="347"/>
      <c r="E59" s="347"/>
      <c r="F59" s="347"/>
      <c r="G59" s="347"/>
      <c r="H59" s="401"/>
      <c r="I59" s="394"/>
      <c r="J59" s="394"/>
      <c r="K59" s="394"/>
      <c r="L59" s="394"/>
      <c r="M59" s="394"/>
      <c r="N59" s="346"/>
      <c r="O59" s="12"/>
      <c r="P59" s="412"/>
      <c r="Q59" s="401"/>
    </row>
    <row r="60" spans="2:17" ht="15.6" x14ac:dyDescent="0.3">
      <c r="B60" s="482"/>
      <c r="C60" s="401"/>
      <c r="D60" s="347"/>
      <c r="E60" s="347"/>
      <c r="F60" s="347"/>
      <c r="G60" s="347"/>
      <c r="H60" s="401"/>
      <c r="I60" s="394"/>
      <c r="J60" s="394"/>
      <c r="K60" s="394"/>
      <c r="L60" s="394"/>
      <c r="M60" s="394"/>
      <c r="N60" s="348"/>
      <c r="O60" s="11" t="s">
        <v>23</v>
      </c>
      <c r="P60" s="412"/>
      <c r="Q60" s="401"/>
    </row>
    <row r="61" spans="2:17" ht="15.6" x14ac:dyDescent="0.3">
      <c r="B61" s="482"/>
      <c r="C61" s="401"/>
      <c r="D61" s="347"/>
      <c r="E61" s="347"/>
      <c r="F61" s="347"/>
      <c r="G61" s="347"/>
      <c r="H61" s="401"/>
      <c r="I61" s="394"/>
      <c r="J61" s="394"/>
      <c r="K61" s="394"/>
      <c r="L61" s="394"/>
      <c r="M61" s="394"/>
      <c r="N61" s="346"/>
      <c r="O61" s="12"/>
      <c r="P61" s="412"/>
      <c r="Q61" s="401"/>
    </row>
    <row r="62" spans="2:17" ht="15.6" x14ac:dyDescent="0.3">
      <c r="B62" s="482"/>
      <c r="C62" s="401"/>
      <c r="D62" s="347"/>
      <c r="E62" s="347"/>
      <c r="F62" s="347"/>
      <c r="G62" s="347"/>
      <c r="H62" s="401"/>
      <c r="I62" s="394"/>
      <c r="J62" s="394"/>
      <c r="K62" s="394"/>
      <c r="L62" s="394"/>
      <c r="M62" s="394"/>
      <c r="N62" s="348"/>
      <c r="O62" s="11" t="s">
        <v>23</v>
      </c>
      <c r="P62" s="412"/>
      <c r="Q62" s="401"/>
    </row>
    <row r="63" spans="2:17" ht="15.6" x14ac:dyDescent="0.3">
      <c r="B63" s="482"/>
      <c r="C63" s="401"/>
      <c r="D63" s="347"/>
      <c r="E63" s="347"/>
      <c r="F63" s="347"/>
      <c r="G63" s="347"/>
      <c r="H63" s="401"/>
      <c r="I63" s="394"/>
      <c r="J63" s="394"/>
      <c r="K63" s="394"/>
      <c r="L63" s="394"/>
      <c r="M63" s="394"/>
      <c r="N63" s="346"/>
      <c r="O63" s="12"/>
      <c r="P63" s="412"/>
      <c r="Q63" s="401"/>
    </row>
    <row r="64" spans="2:17" ht="15.6" x14ac:dyDescent="0.3">
      <c r="B64" s="483"/>
      <c r="C64" s="402"/>
      <c r="D64" s="348"/>
      <c r="E64" s="348"/>
      <c r="F64" s="348"/>
      <c r="G64" s="348"/>
      <c r="H64" s="402"/>
      <c r="I64" s="395"/>
      <c r="J64" s="395"/>
      <c r="K64" s="395"/>
      <c r="L64" s="395"/>
      <c r="M64" s="395"/>
      <c r="N64" s="348"/>
      <c r="O64" s="11" t="s">
        <v>23</v>
      </c>
      <c r="P64" s="506"/>
      <c r="Q64" s="402"/>
    </row>
    <row r="65" spans="2:17" ht="15.6" x14ac:dyDescent="0.3">
      <c r="B65" s="346" t="s">
        <v>421</v>
      </c>
      <c r="C65" s="420"/>
      <c r="D65" s="346"/>
      <c r="E65" s="400"/>
      <c r="F65" s="418"/>
      <c r="G65" s="346" t="s">
        <v>261</v>
      </c>
      <c r="H65" s="420"/>
      <c r="I65" s="407">
        <f>SUM(J65:M70)</f>
        <v>0</v>
      </c>
      <c r="J65" s="407">
        <v>0</v>
      </c>
      <c r="K65" s="407">
        <v>0</v>
      </c>
      <c r="L65" s="407">
        <v>0</v>
      </c>
      <c r="M65" s="407">
        <v>0</v>
      </c>
      <c r="N65" s="27"/>
      <c r="O65" s="38"/>
      <c r="P65" s="400"/>
      <c r="Q65" s="400"/>
    </row>
    <row r="66" spans="2:17" ht="15.6" x14ac:dyDescent="0.3">
      <c r="B66" s="347"/>
      <c r="C66" s="421"/>
      <c r="D66" s="347"/>
      <c r="E66" s="401"/>
      <c r="F66" s="419"/>
      <c r="G66" s="347"/>
      <c r="H66" s="421"/>
      <c r="I66" s="408"/>
      <c r="J66" s="408"/>
      <c r="K66" s="408"/>
      <c r="L66" s="408"/>
      <c r="M66" s="408"/>
      <c r="N66" s="27"/>
      <c r="O66" s="38"/>
      <c r="P66" s="401"/>
      <c r="Q66" s="401"/>
    </row>
    <row r="67" spans="2:17" ht="15.6" x14ac:dyDescent="0.3">
      <c r="B67" s="347"/>
      <c r="C67" s="421"/>
      <c r="D67" s="347"/>
      <c r="E67" s="401"/>
      <c r="F67" s="419"/>
      <c r="G67" s="347"/>
      <c r="H67" s="421"/>
      <c r="I67" s="408"/>
      <c r="J67" s="408"/>
      <c r="K67" s="408"/>
      <c r="L67" s="408"/>
      <c r="M67" s="408"/>
      <c r="N67" s="27"/>
      <c r="O67" s="38"/>
      <c r="P67" s="401"/>
      <c r="Q67" s="401"/>
    </row>
    <row r="68" spans="2:17" ht="15.6" x14ac:dyDescent="0.3">
      <c r="B68" s="347"/>
      <c r="C68" s="421"/>
      <c r="D68" s="347"/>
      <c r="E68" s="401"/>
      <c r="F68" s="419"/>
      <c r="G68" s="347"/>
      <c r="H68" s="421"/>
      <c r="I68" s="408"/>
      <c r="J68" s="408"/>
      <c r="K68" s="408"/>
      <c r="L68" s="408"/>
      <c r="M68" s="408"/>
      <c r="N68" s="27"/>
      <c r="O68" s="38"/>
      <c r="P68" s="401"/>
      <c r="Q68" s="401"/>
    </row>
    <row r="69" spans="2:17" ht="15.6" x14ac:dyDescent="0.3">
      <c r="B69" s="347"/>
      <c r="C69" s="421"/>
      <c r="D69" s="347"/>
      <c r="E69" s="401"/>
      <c r="F69" s="419"/>
      <c r="G69" s="347"/>
      <c r="H69" s="421"/>
      <c r="I69" s="408"/>
      <c r="J69" s="408"/>
      <c r="K69" s="408"/>
      <c r="L69" s="408"/>
      <c r="M69" s="408"/>
      <c r="N69" s="27"/>
      <c r="O69" s="38"/>
      <c r="P69" s="401"/>
      <c r="Q69" s="401"/>
    </row>
    <row r="70" spans="2:17" ht="15.6" x14ac:dyDescent="0.3">
      <c r="B70" s="347"/>
      <c r="C70" s="421"/>
      <c r="D70" s="347"/>
      <c r="E70" s="401"/>
      <c r="F70" s="419"/>
      <c r="G70" s="347"/>
      <c r="H70" s="421"/>
      <c r="I70" s="408"/>
      <c r="J70" s="408"/>
      <c r="K70" s="408"/>
      <c r="L70" s="408"/>
      <c r="M70" s="408"/>
      <c r="N70" s="27"/>
      <c r="O70" s="25"/>
      <c r="P70" s="402"/>
      <c r="Q70" s="402"/>
    </row>
    <row r="71" spans="2:17" ht="15.6" x14ac:dyDescent="0.3">
      <c r="B71" s="346" t="s">
        <v>422</v>
      </c>
      <c r="C71" s="420"/>
      <c r="D71" s="346"/>
      <c r="E71" s="400"/>
      <c r="F71" s="418"/>
      <c r="G71" s="346" t="s">
        <v>261</v>
      </c>
      <c r="H71" s="420"/>
      <c r="I71" s="407">
        <f>SUM(J71:M76)</f>
        <v>0</v>
      </c>
      <c r="J71" s="407">
        <v>0</v>
      </c>
      <c r="K71" s="407">
        <v>0</v>
      </c>
      <c r="L71" s="407">
        <v>0</v>
      </c>
      <c r="M71" s="407">
        <v>0</v>
      </c>
      <c r="N71" s="27"/>
      <c r="O71" s="38"/>
      <c r="P71" s="400"/>
      <c r="Q71" s="400"/>
    </row>
    <row r="72" spans="2:17" ht="15.6" x14ac:dyDescent="0.3">
      <c r="B72" s="347"/>
      <c r="C72" s="421"/>
      <c r="D72" s="347"/>
      <c r="E72" s="401"/>
      <c r="F72" s="419"/>
      <c r="G72" s="347"/>
      <c r="H72" s="421"/>
      <c r="I72" s="408"/>
      <c r="J72" s="408"/>
      <c r="K72" s="408"/>
      <c r="L72" s="408"/>
      <c r="M72" s="408"/>
      <c r="N72" s="27"/>
      <c r="O72" s="38"/>
      <c r="P72" s="401"/>
      <c r="Q72" s="401"/>
    </row>
    <row r="73" spans="2:17" ht="15.6" x14ac:dyDescent="0.3">
      <c r="B73" s="347"/>
      <c r="C73" s="421"/>
      <c r="D73" s="347"/>
      <c r="E73" s="401"/>
      <c r="F73" s="419"/>
      <c r="G73" s="347"/>
      <c r="H73" s="421"/>
      <c r="I73" s="408"/>
      <c r="J73" s="408"/>
      <c r="K73" s="408"/>
      <c r="L73" s="408"/>
      <c r="M73" s="408"/>
      <c r="N73" s="27"/>
      <c r="O73" s="25"/>
      <c r="P73" s="401"/>
      <c r="Q73" s="401"/>
    </row>
    <row r="74" spans="2:17" ht="15.6" x14ac:dyDescent="0.3">
      <c r="B74" s="347"/>
      <c r="C74" s="421"/>
      <c r="D74" s="347"/>
      <c r="E74" s="401"/>
      <c r="F74" s="419"/>
      <c r="G74" s="347"/>
      <c r="H74" s="421"/>
      <c r="I74" s="408"/>
      <c r="J74" s="408"/>
      <c r="K74" s="408"/>
      <c r="L74" s="408"/>
      <c r="M74" s="408"/>
      <c r="N74" s="27"/>
      <c r="O74" s="38"/>
      <c r="P74" s="401"/>
      <c r="Q74" s="401"/>
    </row>
    <row r="75" spans="2:17" ht="15.6" x14ac:dyDescent="0.3">
      <c r="B75" s="347"/>
      <c r="C75" s="421"/>
      <c r="D75" s="347"/>
      <c r="E75" s="401"/>
      <c r="F75" s="419"/>
      <c r="G75" s="347"/>
      <c r="H75" s="421"/>
      <c r="I75" s="408"/>
      <c r="J75" s="408"/>
      <c r="K75" s="408"/>
      <c r="L75" s="408"/>
      <c r="M75" s="408"/>
      <c r="N75" s="27"/>
      <c r="O75" s="38"/>
      <c r="P75" s="401"/>
      <c r="Q75" s="401"/>
    </row>
    <row r="76" spans="2:17" ht="15.6" x14ac:dyDescent="0.3">
      <c r="B76" s="347"/>
      <c r="C76" s="421"/>
      <c r="D76" s="347"/>
      <c r="E76" s="401"/>
      <c r="F76" s="419"/>
      <c r="G76" s="347"/>
      <c r="H76" s="421"/>
      <c r="I76" s="408"/>
      <c r="J76" s="408"/>
      <c r="K76" s="408"/>
      <c r="L76" s="408"/>
      <c r="M76" s="408"/>
      <c r="N76" s="27"/>
      <c r="O76" s="25"/>
      <c r="P76" s="401"/>
      <c r="Q76" s="401"/>
    </row>
    <row r="77" spans="2:17" ht="15.6" x14ac:dyDescent="0.3">
      <c r="B77" s="346" t="s">
        <v>423</v>
      </c>
      <c r="C77" s="420"/>
      <c r="D77" s="346"/>
      <c r="E77" s="400"/>
      <c r="F77" s="418"/>
      <c r="G77" s="346" t="s">
        <v>261</v>
      </c>
      <c r="H77" s="420"/>
      <c r="I77" s="407">
        <f>SUM(J77:M82)</f>
        <v>0</v>
      </c>
      <c r="J77" s="407">
        <v>0</v>
      </c>
      <c r="K77" s="407">
        <v>0</v>
      </c>
      <c r="L77" s="407">
        <v>0</v>
      </c>
      <c r="M77" s="407">
        <v>0</v>
      </c>
      <c r="N77" s="27"/>
      <c r="O77" s="38"/>
      <c r="P77" s="400"/>
      <c r="Q77" s="400"/>
    </row>
    <row r="78" spans="2:17" ht="15.6" x14ac:dyDescent="0.3">
      <c r="B78" s="347"/>
      <c r="C78" s="421"/>
      <c r="D78" s="347"/>
      <c r="E78" s="401"/>
      <c r="F78" s="419"/>
      <c r="G78" s="347"/>
      <c r="H78" s="421"/>
      <c r="I78" s="408"/>
      <c r="J78" s="408"/>
      <c r="K78" s="408"/>
      <c r="L78" s="408"/>
      <c r="M78" s="408"/>
      <c r="N78" s="27"/>
      <c r="O78" s="38"/>
      <c r="P78" s="401"/>
      <c r="Q78" s="401"/>
    </row>
    <row r="79" spans="2:17" ht="15.6" x14ac:dyDescent="0.3">
      <c r="B79" s="347"/>
      <c r="C79" s="421"/>
      <c r="D79" s="347"/>
      <c r="E79" s="401"/>
      <c r="F79" s="419"/>
      <c r="G79" s="347"/>
      <c r="H79" s="421"/>
      <c r="I79" s="408"/>
      <c r="J79" s="408"/>
      <c r="K79" s="408"/>
      <c r="L79" s="408"/>
      <c r="M79" s="408"/>
      <c r="N79" s="27"/>
      <c r="O79" s="25"/>
      <c r="P79" s="401"/>
      <c r="Q79" s="401"/>
    </row>
    <row r="80" spans="2:17" ht="15.6" x14ac:dyDescent="0.3">
      <c r="B80" s="347"/>
      <c r="C80" s="421"/>
      <c r="D80" s="347"/>
      <c r="E80" s="401"/>
      <c r="F80" s="419"/>
      <c r="G80" s="347"/>
      <c r="H80" s="421"/>
      <c r="I80" s="408"/>
      <c r="J80" s="408"/>
      <c r="K80" s="408"/>
      <c r="L80" s="408"/>
      <c r="M80" s="408"/>
      <c r="N80" s="27"/>
      <c r="O80" s="38"/>
      <c r="P80" s="401"/>
      <c r="Q80" s="401"/>
    </row>
    <row r="81" spans="2:17" ht="15.6" x14ac:dyDescent="0.3">
      <c r="B81" s="347"/>
      <c r="C81" s="421"/>
      <c r="D81" s="347"/>
      <c r="E81" s="401"/>
      <c r="F81" s="419"/>
      <c r="G81" s="347"/>
      <c r="H81" s="421"/>
      <c r="I81" s="408"/>
      <c r="J81" s="408"/>
      <c r="K81" s="408"/>
      <c r="L81" s="408"/>
      <c r="M81" s="408"/>
      <c r="N81" s="27"/>
      <c r="O81" s="38"/>
      <c r="P81" s="401"/>
      <c r="Q81" s="401"/>
    </row>
    <row r="82" spans="2:17" ht="15.6" x14ac:dyDescent="0.3">
      <c r="B82" s="347"/>
      <c r="C82" s="421"/>
      <c r="D82" s="347"/>
      <c r="E82" s="401"/>
      <c r="F82" s="419"/>
      <c r="G82" s="347"/>
      <c r="H82" s="421"/>
      <c r="I82" s="408"/>
      <c r="J82" s="408"/>
      <c r="K82" s="408"/>
      <c r="L82" s="408"/>
      <c r="M82" s="408"/>
      <c r="N82" s="27"/>
      <c r="O82" s="25"/>
      <c r="P82" s="402"/>
      <c r="Q82" s="402"/>
    </row>
    <row r="83" spans="2:17" ht="15.6" x14ac:dyDescent="0.3">
      <c r="B83" s="481" t="s">
        <v>424</v>
      </c>
      <c r="C83" s="420"/>
      <c r="D83" s="346"/>
      <c r="E83" s="346"/>
      <c r="F83" s="420"/>
      <c r="G83" s="346" t="s">
        <v>261</v>
      </c>
      <c r="H83" s="420"/>
      <c r="I83" s="393">
        <f>SUM(I89:I101)</f>
        <v>0</v>
      </c>
      <c r="J83" s="393">
        <f t="shared" ref="J83:M83" si="1">SUM(J89:J101)</f>
        <v>0</v>
      </c>
      <c r="K83" s="393">
        <f t="shared" si="1"/>
        <v>0</v>
      </c>
      <c r="L83" s="393">
        <f t="shared" si="1"/>
        <v>0</v>
      </c>
      <c r="M83" s="393">
        <f t="shared" si="1"/>
        <v>0</v>
      </c>
      <c r="N83" s="346"/>
      <c r="O83" s="38"/>
      <c r="P83" s="619"/>
      <c r="Q83" s="400"/>
    </row>
    <row r="84" spans="2:17" ht="15.6" x14ac:dyDescent="0.3">
      <c r="B84" s="482"/>
      <c r="C84" s="421"/>
      <c r="D84" s="347"/>
      <c r="E84" s="347"/>
      <c r="F84" s="421"/>
      <c r="G84" s="347"/>
      <c r="H84" s="421"/>
      <c r="I84" s="394"/>
      <c r="J84" s="394"/>
      <c r="K84" s="394"/>
      <c r="L84" s="394"/>
      <c r="M84" s="394"/>
      <c r="N84" s="348"/>
      <c r="O84" s="11" t="s">
        <v>23</v>
      </c>
      <c r="P84" s="620"/>
      <c r="Q84" s="401"/>
    </row>
    <row r="85" spans="2:17" ht="15.6" x14ac:dyDescent="0.3">
      <c r="B85" s="482"/>
      <c r="C85" s="421"/>
      <c r="D85" s="347"/>
      <c r="E85" s="347"/>
      <c r="F85" s="421"/>
      <c r="G85" s="347"/>
      <c r="H85" s="421"/>
      <c r="I85" s="394"/>
      <c r="J85" s="394"/>
      <c r="K85" s="394"/>
      <c r="L85" s="394"/>
      <c r="M85" s="394"/>
      <c r="N85" s="346"/>
      <c r="O85" s="44"/>
      <c r="P85" s="620"/>
      <c r="Q85" s="401"/>
    </row>
    <row r="86" spans="2:17" ht="15.6" x14ac:dyDescent="0.3">
      <c r="B86" s="482"/>
      <c r="C86" s="421"/>
      <c r="D86" s="347"/>
      <c r="E86" s="347"/>
      <c r="F86" s="421"/>
      <c r="G86" s="347"/>
      <c r="H86" s="421"/>
      <c r="I86" s="394"/>
      <c r="J86" s="394"/>
      <c r="K86" s="394"/>
      <c r="L86" s="394"/>
      <c r="M86" s="394"/>
      <c r="N86" s="348"/>
      <c r="O86" s="11" t="s">
        <v>23</v>
      </c>
      <c r="P86" s="620"/>
      <c r="Q86" s="401"/>
    </row>
    <row r="87" spans="2:17" ht="15.6" x14ac:dyDescent="0.3">
      <c r="B87" s="482"/>
      <c r="C87" s="421"/>
      <c r="D87" s="347"/>
      <c r="E87" s="347"/>
      <c r="F87" s="421"/>
      <c r="G87" s="347"/>
      <c r="H87" s="421"/>
      <c r="I87" s="394"/>
      <c r="J87" s="394"/>
      <c r="K87" s="394"/>
      <c r="L87" s="394"/>
      <c r="M87" s="394"/>
      <c r="N87" s="346"/>
      <c r="O87" s="44"/>
      <c r="P87" s="620"/>
      <c r="Q87" s="401"/>
    </row>
    <row r="88" spans="2:17" ht="15.6" x14ac:dyDescent="0.3">
      <c r="B88" s="483"/>
      <c r="C88" s="489"/>
      <c r="D88" s="348"/>
      <c r="E88" s="348"/>
      <c r="F88" s="489"/>
      <c r="G88" s="348"/>
      <c r="H88" s="489"/>
      <c r="I88" s="395"/>
      <c r="J88" s="395"/>
      <c r="K88" s="395"/>
      <c r="L88" s="395"/>
      <c r="M88" s="395"/>
      <c r="N88" s="348"/>
      <c r="O88" s="11" t="s">
        <v>23</v>
      </c>
      <c r="P88" s="621"/>
      <c r="Q88" s="402"/>
    </row>
    <row r="89" spans="2:17" ht="15.6" x14ac:dyDescent="0.3">
      <c r="B89" s="346" t="s">
        <v>425</v>
      </c>
      <c r="C89" s="420"/>
      <c r="D89" s="346"/>
      <c r="E89" s="400"/>
      <c r="F89" s="420"/>
      <c r="G89" s="346" t="s">
        <v>261</v>
      </c>
      <c r="H89" s="420"/>
      <c r="I89" s="393">
        <f>SUM(J89:M94)</f>
        <v>0</v>
      </c>
      <c r="J89" s="393">
        <v>0</v>
      </c>
      <c r="K89" s="393">
        <v>0</v>
      </c>
      <c r="L89" s="393">
        <v>0</v>
      </c>
      <c r="M89" s="393">
        <v>0</v>
      </c>
      <c r="N89" s="30"/>
      <c r="O89" s="43"/>
      <c r="P89" s="400"/>
      <c r="Q89" s="400"/>
    </row>
    <row r="90" spans="2:17" ht="15.6" x14ac:dyDescent="0.3">
      <c r="B90" s="347"/>
      <c r="C90" s="421"/>
      <c r="D90" s="347"/>
      <c r="E90" s="401"/>
      <c r="F90" s="421"/>
      <c r="G90" s="347"/>
      <c r="H90" s="421"/>
      <c r="I90" s="394"/>
      <c r="J90" s="394"/>
      <c r="K90" s="394"/>
      <c r="L90" s="394"/>
      <c r="M90" s="394"/>
      <c r="N90" s="27"/>
      <c r="O90" s="38"/>
      <c r="P90" s="401"/>
      <c r="Q90" s="401"/>
    </row>
    <row r="91" spans="2:17" ht="15.6" x14ac:dyDescent="0.3">
      <c r="B91" s="347"/>
      <c r="C91" s="421"/>
      <c r="D91" s="347"/>
      <c r="E91" s="401"/>
      <c r="F91" s="421"/>
      <c r="G91" s="347"/>
      <c r="H91" s="421"/>
      <c r="I91" s="394"/>
      <c r="J91" s="394"/>
      <c r="K91" s="394"/>
      <c r="L91" s="394"/>
      <c r="M91" s="394"/>
      <c r="N91" s="27"/>
      <c r="O91" s="38"/>
      <c r="P91" s="401"/>
      <c r="Q91" s="401"/>
    </row>
    <row r="92" spans="2:17" ht="15.6" x14ac:dyDescent="0.3">
      <c r="B92" s="347"/>
      <c r="C92" s="421"/>
      <c r="D92" s="347"/>
      <c r="E92" s="401"/>
      <c r="F92" s="421"/>
      <c r="G92" s="347"/>
      <c r="H92" s="421"/>
      <c r="I92" s="394"/>
      <c r="J92" s="394"/>
      <c r="K92" s="394"/>
      <c r="L92" s="394"/>
      <c r="M92" s="394"/>
      <c r="N92" s="27"/>
      <c r="O92" s="38"/>
      <c r="P92" s="401"/>
      <c r="Q92" s="401"/>
    </row>
    <row r="93" spans="2:17" ht="15.6" x14ac:dyDescent="0.3">
      <c r="B93" s="347"/>
      <c r="C93" s="421"/>
      <c r="D93" s="347"/>
      <c r="E93" s="401"/>
      <c r="F93" s="421"/>
      <c r="G93" s="347"/>
      <c r="H93" s="421"/>
      <c r="I93" s="394"/>
      <c r="J93" s="394"/>
      <c r="K93" s="394"/>
      <c r="L93" s="394"/>
      <c r="M93" s="394"/>
      <c r="N93" s="24"/>
      <c r="O93" s="43"/>
      <c r="P93" s="401"/>
      <c r="Q93" s="401"/>
    </row>
    <row r="94" spans="2:17" ht="15.6" x14ac:dyDescent="0.3">
      <c r="B94" s="348"/>
      <c r="C94" s="489"/>
      <c r="D94" s="348"/>
      <c r="E94" s="402"/>
      <c r="F94" s="489"/>
      <c r="G94" s="348"/>
      <c r="H94" s="489"/>
      <c r="I94" s="395"/>
      <c r="J94" s="395"/>
      <c r="K94" s="395"/>
      <c r="L94" s="395"/>
      <c r="M94" s="395"/>
      <c r="N94" s="32"/>
      <c r="O94" s="11"/>
      <c r="P94" s="505"/>
      <c r="Q94" s="402"/>
    </row>
    <row r="95" spans="2:17" ht="15.6" x14ac:dyDescent="0.3">
      <c r="B95" s="346" t="s">
        <v>426</v>
      </c>
      <c r="C95" s="420"/>
      <c r="D95" s="346"/>
      <c r="E95" s="400"/>
      <c r="F95" s="418"/>
      <c r="G95" s="346" t="s">
        <v>261</v>
      </c>
      <c r="H95" s="420"/>
      <c r="I95" s="407">
        <f>SUM(J95:M101)</f>
        <v>0</v>
      </c>
      <c r="J95" s="407">
        <v>0</v>
      </c>
      <c r="K95" s="407">
        <v>0</v>
      </c>
      <c r="L95" s="407">
        <v>0</v>
      </c>
      <c r="M95" s="407">
        <v>0</v>
      </c>
      <c r="N95" s="27"/>
      <c r="O95" s="38"/>
      <c r="P95" s="400"/>
      <c r="Q95" s="400"/>
    </row>
    <row r="96" spans="2:17" ht="15.6" x14ac:dyDescent="0.3">
      <c r="B96" s="347"/>
      <c r="C96" s="421"/>
      <c r="D96" s="347"/>
      <c r="E96" s="401"/>
      <c r="F96" s="419"/>
      <c r="G96" s="347"/>
      <c r="H96" s="421"/>
      <c r="I96" s="408"/>
      <c r="J96" s="408"/>
      <c r="K96" s="408"/>
      <c r="L96" s="408"/>
      <c r="M96" s="408"/>
      <c r="N96" s="27"/>
      <c r="O96" s="38"/>
      <c r="P96" s="401"/>
      <c r="Q96" s="401"/>
    </row>
    <row r="97" spans="2:17" ht="15.6" x14ac:dyDescent="0.3">
      <c r="B97" s="347"/>
      <c r="C97" s="421"/>
      <c r="D97" s="347"/>
      <c r="E97" s="401"/>
      <c r="F97" s="419"/>
      <c r="G97" s="347"/>
      <c r="H97" s="421"/>
      <c r="I97" s="408"/>
      <c r="J97" s="408"/>
      <c r="K97" s="408"/>
      <c r="L97" s="408"/>
      <c r="M97" s="408"/>
      <c r="N97" s="27"/>
      <c r="O97" s="25"/>
      <c r="P97" s="401"/>
      <c r="Q97" s="401"/>
    </row>
    <row r="98" spans="2:17" ht="15.6" x14ac:dyDescent="0.3">
      <c r="B98" s="347"/>
      <c r="C98" s="421"/>
      <c r="D98" s="347"/>
      <c r="E98" s="401"/>
      <c r="F98" s="419"/>
      <c r="G98" s="347"/>
      <c r="H98" s="421"/>
      <c r="I98" s="408"/>
      <c r="J98" s="408"/>
      <c r="K98" s="408"/>
      <c r="L98" s="408"/>
      <c r="M98" s="408"/>
      <c r="N98" s="27"/>
      <c r="O98" s="38"/>
      <c r="P98" s="401"/>
      <c r="Q98" s="401"/>
    </row>
    <row r="99" spans="2:17" ht="15.6" x14ac:dyDescent="0.3">
      <c r="B99" s="347"/>
      <c r="C99" s="421"/>
      <c r="D99" s="347"/>
      <c r="E99" s="401"/>
      <c r="F99" s="419"/>
      <c r="G99" s="347"/>
      <c r="H99" s="421"/>
      <c r="I99" s="408"/>
      <c r="J99" s="408"/>
      <c r="K99" s="408"/>
      <c r="L99" s="408"/>
      <c r="M99" s="408"/>
      <c r="N99" s="27"/>
      <c r="O99" s="38"/>
      <c r="P99" s="401"/>
      <c r="Q99" s="401"/>
    </row>
    <row r="100" spans="2:17" ht="15.6" x14ac:dyDescent="0.3">
      <c r="B100" s="347"/>
      <c r="C100" s="421"/>
      <c r="D100" s="347"/>
      <c r="E100" s="401"/>
      <c r="F100" s="419"/>
      <c r="G100" s="347"/>
      <c r="H100" s="421"/>
      <c r="I100" s="408"/>
      <c r="J100" s="408"/>
      <c r="K100" s="408"/>
      <c r="L100" s="408"/>
      <c r="M100" s="408"/>
      <c r="N100" s="30"/>
      <c r="O100" s="38"/>
      <c r="P100" s="401"/>
      <c r="Q100" s="401"/>
    </row>
    <row r="101" spans="2:17" ht="15.6" x14ac:dyDescent="0.3">
      <c r="B101" s="347"/>
      <c r="C101" s="421"/>
      <c r="D101" s="347"/>
      <c r="E101" s="401"/>
      <c r="F101" s="419"/>
      <c r="G101" s="347"/>
      <c r="H101" s="421"/>
      <c r="I101" s="408"/>
      <c r="J101" s="408"/>
      <c r="K101" s="408"/>
      <c r="L101" s="408"/>
      <c r="M101" s="408"/>
      <c r="N101" s="27"/>
      <c r="O101" s="25"/>
      <c r="P101" s="402"/>
      <c r="Q101" s="402"/>
    </row>
    <row r="102" spans="2:17" ht="15.6" x14ac:dyDescent="0.3">
      <c r="B102" s="510" t="s">
        <v>105</v>
      </c>
      <c r="C102" s="510"/>
      <c r="D102" s="510"/>
      <c r="E102" s="510"/>
      <c r="F102" s="510"/>
      <c r="G102" s="510"/>
      <c r="H102" s="510"/>
      <c r="I102" s="48">
        <f>I49+I83</f>
        <v>0</v>
      </c>
      <c r="J102" s="48">
        <f t="shared" ref="J102:M102" si="2">J49+J83</f>
        <v>0</v>
      </c>
      <c r="K102" s="48">
        <f t="shared" si="2"/>
        <v>0</v>
      </c>
      <c r="L102" s="48">
        <f t="shared" si="2"/>
        <v>0</v>
      </c>
      <c r="M102" s="48">
        <f t="shared" si="2"/>
        <v>0</v>
      </c>
      <c r="N102" s="511"/>
      <c r="O102" s="511"/>
      <c r="P102" s="511"/>
      <c r="Q102" s="511"/>
    </row>
    <row r="104" spans="2:17" ht="15.6" x14ac:dyDescent="0.3">
      <c r="B104" s="436" t="s">
        <v>106</v>
      </c>
      <c r="C104" s="436"/>
      <c r="D104" s="436"/>
      <c r="E104" s="436"/>
    </row>
    <row r="105" spans="2:17" ht="35.4" customHeight="1" x14ac:dyDescent="0.3">
      <c r="B105" s="10" t="s">
        <v>3</v>
      </c>
      <c r="C105" s="359" t="s">
        <v>107</v>
      </c>
      <c r="D105" s="359"/>
      <c r="E105" s="359"/>
      <c r="F105" s="387" t="s">
        <v>108</v>
      </c>
      <c r="G105" s="387"/>
      <c r="H105" s="387"/>
      <c r="I105" s="387"/>
      <c r="J105" s="359" t="s">
        <v>109</v>
      </c>
      <c r="K105" s="387"/>
      <c r="L105" s="387"/>
      <c r="M105" s="387"/>
    </row>
    <row r="106" spans="2:17" ht="15.6" x14ac:dyDescent="0.3">
      <c r="B106" s="4">
        <v>1</v>
      </c>
      <c r="C106" s="422">
        <v>2</v>
      </c>
      <c r="D106" s="422"/>
      <c r="E106" s="422"/>
      <c r="F106" s="422">
        <v>3</v>
      </c>
      <c r="G106" s="422"/>
      <c r="H106" s="422"/>
      <c r="I106" s="422"/>
      <c r="J106" s="422">
        <v>4</v>
      </c>
      <c r="K106" s="422"/>
      <c r="L106" s="422"/>
      <c r="M106" s="422"/>
    </row>
    <row r="107" spans="2:17" ht="33" customHeight="1" x14ac:dyDescent="0.3">
      <c r="B107" s="8"/>
      <c r="C107" s="689" t="s">
        <v>303</v>
      </c>
      <c r="D107" s="689"/>
      <c r="E107" s="689"/>
      <c r="F107" s="484"/>
      <c r="G107" s="484"/>
      <c r="H107" s="484"/>
      <c r="I107" s="484"/>
      <c r="J107" s="484"/>
      <c r="K107" s="484"/>
      <c r="L107" s="484"/>
      <c r="M107" s="484"/>
    </row>
    <row r="109" spans="2:17" ht="15.6" x14ac:dyDescent="0.3">
      <c r="B109" s="436" t="s">
        <v>110</v>
      </c>
      <c r="C109" s="436"/>
      <c r="D109" s="436"/>
      <c r="E109" s="436"/>
      <c r="F109" s="436"/>
    </row>
    <row r="110" spans="2:17" ht="33.6" customHeight="1" x14ac:dyDescent="0.3">
      <c r="B110" s="10" t="s">
        <v>3</v>
      </c>
      <c r="C110" s="387" t="s">
        <v>111</v>
      </c>
      <c r="D110" s="387"/>
      <c r="E110" s="387"/>
      <c r="F110" s="387" t="s">
        <v>108</v>
      </c>
      <c r="G110" s="387"/>
      <c r="H110" s="387"/>
      <c r="I110" s="387"/>
      <c r="J110" s="359" t="s">
        <v>112</v>
      </c>
      <c r="K110" s="387"/>
      <c r="L110" s="387"/>
      <c r="M110" s="387"/>
    </row>
    <row r="111" spans="2:17" ht="15.6" x14ac:dyDescent="0.3">
      <c r="B111" s="4">
        <v>1</v>
      </c>
      <c r="C111" s="422">
        <v>2</v>
      </c>
      <c r="D111" s="422"/>
      <c r="E111" s="422"/>
      <c r="F111" s="422">
        <v>3</v>
      </c>
      <c r="G111" s="422"/>
      <c r="H111" s="422"/>
      <c r="I111" s="422"/>
      <c r="J111" s="422">
        <v>4</v>
      </c>
      <c r="K111" s="422"/>
      <c r="L111" s="422"/>
      <c r="M111" s="422"/>
    </row>
    <row r="112" spans="2:17" ht="48" customHeight="1" x14ac:dyDescent="0.3">
      <c r="B112" s="8"/>
      <c r="C112" s="689" t="s">
        <v>304</v>
      </c>
      <c r="D112" s="689"/>
      <c r="E112" s="689"/>
      <c r="F112" s="484"/>
      <c r="G112" s="484"/>
      <c r="H112" s="484"/>
      <c r="I112" s="484"/>
      <c r="J112" s="484"/>
      <c r="K112" s="484"/>
      <c r="L112" s="484"/>
      <c r="M112" s="484"/>
    </row>
    <row r="114" spans="2:13" ht="15.6" x14ac:dyDescent="0.3">
      <c r="B114" s="436" t="s">
        <v>113</v>
      </c>
      <c r="C114" s="436"/>
      <c r="D114" s="436"/>
    </row>
    <row r="115" spans="2:13" ht="38.4" customHeight="1" x14ac:dyDescent="0.3">
      <c r="B115" s="10" t="s">
        <v>3</v>
      </c>
      <c r="C115" s="359" t="s">
        <v>114</v>
      </c>
      <c r="D115" s="359"/>
      <c r="E115" s="359"/>
      <c r="F115" s="437" t="s">
        <v>115</v>
      </c>
      <c r="G115" s="438"/>
      <c r="H115" s="438"/>
      <c r="I115" s="438"/>
      <c r="J115" s="438"/>
      <c r="K115" s="438"/>
      <c r="L115" s="438"/>
      <c r="M115" s="439"/>
    </row>
    <row r="116" spans="2:13" ht="15.6" x14ac:dyDescent="0.3">
      <c r="B116" s="4">
        <v>1</v>
      </c>
      <c r="C116" s="422">
        <v>2</v>
      </c>
      <c r="D116" s="422"/>
      <c r="E116" s="422"/>
      <c r="F116" s="440">
        <v>3</v>
      </c>
      <c r="G116" s="441"/>
      <c r="H116" s="441"/>
      <c r="I116" s="441"/>
      <c r="J116" s="441"/>
      <c r="K116" s="441"/>
      <c r="L116" s="441"/>
      <c r="M116" s="442"/>
    </row>
    <row r="117" spans="2:13" ht="14.4" customHeight="1" x14ac:dyDescent="0.3">
      <c r="B117" s="26" t="s">
        <v>15</v>
      </c>
      <c r="C117" s="435"/>
      <c r="D117" s="435"/>
      <c r="E117" s="435"/>
      <c r="F117" s="432"/>
      <c r="G117" s="433"/>
      <c r="H117" s="433"/>
      <c r="I117" s="433"/>
      <c r="J117" s="433"/>
      <c r="K117" s="433"/>
      <c r="L117" s="433"/>
      <c r="M117" s="434"/>
    </row>
    <row r="119" spans="2:13" ht="15.6" x14ac:dyDescent="0.3">
      <c r="B119" s="436" t="s">
        <v>116</v>
      </c>
      <c r="C119" s="436"/>
      <c r="D119" s="436"/>
      <c r="E119" s="436"/>
      <c r="F119" s="436"/>
      <c r="G119" s="436"/>
    </row>
    <row r="120" spans="2:13" ht="15.6" customHeight="1" x14ac:dyDescent="0.3">
      <c r="B120" s="10" t="s">
        <v>3</v>
      </c>
      <c r="C120" s="437" t="s">
        <v>117</v>
      </c>
      <c r="D120" s="438"/>
      <c r="E120" s="438"/>
      <c r="F120" s="438"/>
      <c r="G120" s="438"/>
      <c r="H120" s="438"/>
      <c r="I120" s="438"/>
      <c r="J120" s="438"/>
      <c r="K120" s="438"/>
      <c r="L120" s="438"/>
      <c r="M120" s="439"/>
    </row>
    <row r="121" spans="2:13" ht="15.6" x14ac:dyDescent="0.3">
      <c r="B121" s="4">
        <v>1</v>
      </c>
      <c r="C121" s="440">
        <v>2</v>
      </c>
      <c r="D121" s="441"/>
      <c r="E121" s="441"/>
      <c r="F121" s="441"/>
      <c r="G121" s="441"/>
      <c r="H121" s="441"/>
      <c r="I121" s="441"/>
      <c r="J121" s="441"/>
      <c r="K121" s="441"/>
      <c r="L121" s="441"/>
      <c r="M121" s="442"/>
    </row>
    <row r="122" spans="2:13" ht="15.6" x14ac:dyDescent="0.3">
      <c r="B122" s="8"/>
      <c r="C122" s="686" t="s">
        <v>305</v>
      </c>
      <c r="D122" s="687"/>
      <c r="E122" s="687"/>
      <c r="F122" s="687"/>
      <c r="G122" s="687"/>
      <c r="H122" s="687"/>
      <c r="I122" s="687"/>
      <c r="J122" s="687"/>
      <c r="K122" s="687"/>
      <c r="L122" s="687"/>
      <c r="M122" s="688"/>
    </row>
  </sheetData>
  <mergeCells count="248">
    <mergeCell ref="B2:Q2"/>
    <mergeCell ref="B4:Q4"/>
    <mergeCell ref="B6:H6"/>
    <mergeCell ref="B7:B8"/>
    <mergeCell ref="C7:D8"/>
    <mergeCell ref="E7:G8"/>
    <mergeCell ref="H7:J8"/>
    <mergeCell ref="K7:N7"/>
    <mergeCell ref="K8:M8"/>
    <mergeCell ref="C9:D9"/>
    <mergeCell ref="E9:G9"/>
    <mergeCell ref="H9:J9"/>
    <mergeCell ref="K9:M9"/>
    <mergeCell ref="B10:B11"/>
    <mergeCell ref="C10:D11"/>
    <mergeCell ref="E10:G11"/>
    <mergeCell ref="H10:J10"/>
    <mergeCell ref="K10:M10"/>
    <mergeCell ref="H11:J11"/>
    <mergeCell ref="B14:B15"/>
    <mergeCell ref="C14:D15"/>
    <mergeCell ref="E14:G15"/>
    <mergeCell ref="H14:J14"/>
    <mergeCell ref="K14:M14"/>
    <mergeCell ref="H15:J15"/>
    <mergeCell ref="K15:M15"/>
    <mergeCell ref="K11:M11"/>
    <mergeCell ref="B12:B13"/>
    <mergeCell ref="C12:D13"/>
    <mergeCell ref="E12:G13"/>
    <mergeCell ref="H12:J12"/>
    <mergeCell ref="K12:M12"/>
    <mergeCell ref="H13:J13"/>
    <mergeCell ref="K13:M13"/>
    <mergeCell ref="B18:B19"/>
    <mergeCell ref="C18:D19"/>
    <mergeCell ref="E18:G19"/>
    <mergeCell ref="H18:J18"/>
    <mergeCell ref="K18:M18"/>
    <mergeCell ref="H19:J19"/>
    <mergeCell ref="K19:M19"/>
    <mergeCell ref="B16:B17"/>
    <mergeCell ref="C16:D17"/>
    <mergeCell ref="E16:G17"/>
    <mergeCell ref="H16:J16"/>
    <mergeCell ref="K16:M16"/>
    <mergeCell ref="H17:J17"/>
    <mergeCell ref="K17:M17"/>
    <mergeCell ref="B26:E26"/>
    <mergeCell ref="F26:H26"/>
    <mergeCell ref="B27:E27"/>
    <mergeCell ref="F27:H27"/>
    <mergeCell ref="B28:E28"/>
    <mergeCell ref="F28:H28"/>
    <mergeCell ref="B22:G22"/>
    <mergeCell ref="B23:E23"/>
    <mergeCell ref="F23:H23"/>
    <mergeCell ref="B24:E24"/>
    <mergeCell ref="F24:H24"/>
    <mergeCell ref="B25:E25"/>
    <mergeCell ref="F25:H25"/>
    <mergeCell ref="B32:E32"/>
    <mergeCell ref="F32:H32"/>
    <mergeCell ref="B33:E33"/>
    <mergeCell ref="F33:H33"/>
    <mergeCell ref="B34:E34"/>
    <mergeCell ref="F34:H34"/>
    <mergeCell ref="B29:E29"/>
    <mergeCell ref="F29:H29"/>
    <mergeCell ref="B30:E30"/>
    <mergeCell ref="F30:H30"/>
    <mergeCell ref="B31:E31"/>
    <mergeCell ref="F31:H31"/>
    <mergeCell ref="B38:E38"/>
    <mergeCell ref="F38:H38"/>
    <mergeCell ref="B39:E39"/>
    <mergeCell ref="F39:H39"/>
    <mergeCell ref="B40:E40"/>
    <mergeCell ref="F40:H40"/>
    <mergeCell ref="B35:E35"/>
    <mergeCell ref="F35:H35"/>
    <mergeCell ref="B36:E36"/>
    <mergeCell ref="F36:H36"/>
    <mergeCell ref="B37:E37"/>
    <mergeCell ref="F37:H37"/>
    <mergeCell ref="M46:M47"/>
    <mergeCell ref="N46:N47"/>
    <mergeCell ref="B41:E41"/>
    <mergeCell ref="F41:H41"/>
    <mergeCell ref="B42:E42"/>
    <mergeCell ref="F42:H42"/>
    <mergeCell ref="B44:H44"/>
    <mergeCell ref="B45:B47"/>
    <mergeCell ref="C45:C47"/>
    <mergeCell ref="D45:D47"/>
    <mergeCell ref="E45:E47"/>
    <mergeCell ref="F45:F47"/>
    <mergeCell ref="P49:P64"/>
    <mergeCell ref="Q49:Q64"/>
    <mergeCell ref="N51:N52"/>
    <mergeCell ref="N53:N54"/>
    <mergeCell ref="N55:N56"/>
    <mergeCell ref="N57:N58"/>
    <mergeCell ref="O46:O47"/>
    <mergeCell ref="B49:B64"/>
    <mergeCell ref="C49:C64"/>
    <mergeCell ref="D49:D64"/>
    <mergeCell ref="E49:E64"/>
    <mergeCell ref="F49:F64"/>
    <mergeCell ref="G49:G64"/>
    <mergeCell ref="H49:H64"/>
    <mergeCell ref="I49:I64"/>
    <mergeCell ref="J49:J64"/>
    <mergeCell ref="G45:G47"/>
    <mergeCell ref="H45:H47"/>
    <mergeCell ref="I45:M45"/>
    <mergeCell ref="N45:O45"/>
    <mergeCell ref="P45:P47"/>
    <mergeCell ref="Q45:Q47"/>
    <mergeCell ref="I46:I47"/>
    <mergeCell ref="J46:L46"/>
    <mergeCell ref="N59:N60"/>
    <mergeCell ref="N61:N62"/>
    <mergeCell ref="N63:N64"/>
    <mergeCell ref="B65:B70"/>
    <mergeCell ref="C65:C70"/>
    <mergeCell ref="D65:D70"/>
    <mergeCell ref="E65:E70"/>
    <mergeCell ref="F65:F70"/>
    <mergeCell ref="G65:G70"/>
    <mergeCell ref="H65:H70"/>
    <mergeCell ref="K49:K64"/>
    <mergeCell ref="L49:L64"/>
    <mergeCell ref="M49:M64"/>
    <mergeCell ref="N49:N50"/>
    <mergeCell ref="Q65:Q70"/>
    <mergeCell ref="B71:B76"/>
    <mergeCell ref="C71:C76"/>
    <mergeCell ref="D71:D76"/>
    <mergeCell ref="E71:E76"/>
    <mergeCell ref="F71:F76"/>
    <mergeCell ref="G71:G76"/>
    <mergeCell ref="H71:H76"/>
    <mergeCell ref="I71:I76"/>
    <mergeCell ref="J71:J76"/>
    <mergeCell ref="I65:I70"/>
    <mergeCell ref="J65:J70"/>
    <mergeCell ref="K65:K70"/>
    <mergeCell ref="L65:L70"/>
    <mergeCell ref="M65:M70"/>
    <mergeCell ref="P65:P70"/>
    <mergeCell ref="K71:K76"/>
    <mergeCell ref="L71:L76"/>
    <mergeCell ref="M71:M76"/>
    <mergeCell ref="P71:P76"/>
    <mergeCell ref="Q71:Q76"/>
    <mergeCell ref="B77:B82"/>
    <mergeCell ref="C77:C82"/>
    <mergeCell ref="D77:D82"/>
    <mergeCell ref="E77:E82"/>
    <mergeCell ref="F77:F82"/>
    <mergeCell ref="M77:M82"/>
    <mergeCell ref="P77:P82"/>
    <mergeCell ref="Q77:Q82"/>
    <mergeCell ref="B83:B88"/>
    <mergeCell ref="C83:C88"/>
    <mergeCell ref="D83:D88"/>
    <mergeCell ref="E83:E88"/>
    <mergeCell ref="F83:F88"/>
    <mergeCell ref="G83:G88"/>
    <mergeCell ref="H83:H88"/>
    <mergeCell ref="G77:G82"/>
    <mergeCell ref="H77:H82"/>
    <mergeCell ref="I77:I82"/>
    <mergeCell ref="J77:J82"/>
    <mergeCell ref="K77:K82"/>
    <mergeCell ref="L77:L82"/>
    <mergeCell ref="P83:P88"/>
    <mergeCell ref="Q83:Q88"/>
    <mergeCell ref="N85:N86"/>
    <mergeCell ref="N87:N88"/>
    <mergeCell ref="B89:B94"/>
    <mergeCell ref="C89:C94"/>
    <mergeCell ref="D89:D94"/>
    <mergeCell ref="E89:E94"/>
    <mergeCell ref="F89:F94"/>
    <mergeCell ref="G89:G94"/>
    <mergeCell ref="I83:I88"/>
    <mergeCell ref="J83:J88"/>
    <mergeCell ref="K83:K88"/>
    <mergeCell ref="L83:L88"/>
    <mergeCell ref="M83:M88"/>
    <mergeCell ref="N83:N84"/>
    <mergeCell ref="P89:P94"/>
    <mergeCell ref="Q89:Q94"/>
    <mergeCell ref="B95:B101"/>
    <mergeCell ref="C95:C101"/>
    <mergeCell ref="D95:D101"/>
    <mergeCell ref="E95:E101"/>
    <mergeCell ref="F95:F101"/>
    <mergeCell ref="G95:G101"/>
    <mergeCell ref="H95:H101"/>
    <mergeCell ref="I95:I101"/>
    <mergeCell ref="H89:H94"/>
    <mergeCell ref="I89:I94"/>
    <mergeCell ref="J89:J94"/>
    <mergeCell ref="K89:K94"/>
    <mergeCell ref="L89:L94"/>
    <mergeCell ref="M89:M94"/>
    <mergeCell ref="B102:H102"/>
    <mergeCell ref="N102:Q102"/>
    <mergeCell ref="B104:E104"/>
    <mergeCell ref="C105:E105"/>
    <mergeCell ref="F105:I105"/>
    <mergeCell ref="J105:M105"/>
    <mergeCell ref="J95:J101"/>
    <mergeCell ref="K95:K101"/>
    <mergeCell ref="L95:L101"/>
    <mergeCell ref="M95:M101"/>
    <mergeCell ref="P95:P101"/>
    <mergeCell ref="Q95:Q101"/>
    <mergeCell ref="B109:F109"/>
    <mergeCell ref="C110:E110"/>
    <mergeCell ref="F110:I110"/>
    <mergeCell ref="J110:M110"/>
    <mergeCell ref="C111:E111"/>
    <mergeCell ref="F111:I111"/>
    <mergeCell ref="J111:M111"/>
    <mergeCell ref="C106:E106"/>
    <mergeCell ref="F106:I106"/>
    <mergeCell ref="J106:M106"/>
    <mergeCell ref="C107:E107"/>
    <mergeCell ref="F107:I107"/>
    <mergeCell ref="J107:M107"/>
    <mergeCell ref="C121:M121"/>
    <mergeCell ref="C122:M122"/>
    <mergeCell ref="C116:E116"/>
    <mergeCell ref="F116:M116"/>
    <mergeCell ref="C117:E117"/>
    <mergeCell ref="F117:M117"/>
    <mergeCell ref="B119:G119"/>
    <mergeCell ref="C120:M120"/>
    <mergeCell ref="C112:E112"/>
    <mergeCell ref="F112:I112"/>
    <mergeCell ref="J112:M112"/>
    <mergeCell ref="B114:D114"/>
    <mergeCell ref="C115:E115"/>
    <mergeCell ref="F115:M115"/>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36"/>
  <sheetViews>
    <sheetView tabSelected="1" zoomScale="85" zoomScaleNormal="85" workbookViewId="0">
      <pane xSplit="8" ySplit="8" topLeftCell="K9" activePane="bottomRight" state="frozen"/>
      <selection activeCell="P125" sqref="P125:P129"/>
      <selection pane="topRight" activeCell="P125" sqref="P125:P129"/>
      <selection pane="bottomLeft" activeCell="P125" sqref="P125:P129"/>
      <selection pane="bottomRight" activeCell="L37" sqref="L37"/>
    </sheetView>
  </sheetViews>
  <sheetFormatPr defaultRowHeight="14.4" x14ac:dyDescent="0.3"/>
  <cols>
    <col min="1" max="1" width="4" customWidth="1"/>
    <col min="2" max="2" width="6.33203125" customWidth="1"/>
    <col min="3" max="3" width="27" customWidth="1"/>
    <col min="4" max="4" width="17.88671875" customWidth="1"/>
    <col min="5" max="5" width="19.5546875" customWidth="1"/>
    <col min="6" max="6" width="18.33203125" customWidth="1"/>
    <col min="7" max="7" width="16" customWidth="1"/>
    <col min="8" max="8" width="27" customWidth="1"/>
    <col min="9" max="9" width="15.6640625" customWidth="1"/>
    <col min="10" max="10" width="20.44140625" customWidth="1"/>
    <col min="11" max="11" width="19.88671875" customWidth="1"/>
    <col min="12" max="12" width="20.5546875" customWidth="1"/>
    <col min="13" max="13" width="13.5546875" bestFit="1" customWidth="1"/>
    <col min="14" max="14" width="19.88671875" customWidth="1"/>
    <col min="15" max="15" width="20.33203125" customWidth="1"/>
  </cols>
  <sheetData>
    <row r="2" spans="2:14" s="7" customFormat="1" ht="15.6" x14ac:dyDescent="0.3">
      <c r="B2" s="360" t="s">
        <v>33</v>
      </c>
      <c r="C2" s="360"/>
      <c r="D2" s="360"/>
      <c r="E2" s="360"/>
      <c r="F2" s="360"/>
      <c r="G2" s="360"/>
      <c r="H2" s="360"/>
      <c r="I2" s="360"/>
      <c r="J2" s="360"/>
      <c r="K2" s="360"/>
      <c r="L2" s="360"/>
    </row>
    <row r="3" spans="2:14" s="7" customFormat="1" ht="15.6" x14ac:dyDescent="0.3">
      <c r="B3" s="360" t="s">
        <v>34</v>
      </c>
      <c r="C3" s="360"/>
      <c r="D3" s="360"/>
      <c r="E3" s="360"/>
      <c r="F3" s="360"/>
      <c r="G3" s="360"/>
      <c r="H3" s="360"/>
      <c r="I3" s="360"/>
      <c r="J3" s="360"/>
      <c r="K3" s="360"/>
      <c r="L3" s="360"/>
    </row>
    <row r="4" spans="2:14" s="7" customFormat="1" ht="15.6" x14ac:dyDescent="0.3"/>
    <row r="5" spans="2:14" s="7" customFormat="1" ht="15.6" x14ac:dyDescent="0.3">
      <c r="B5" s="361" t="s">
        <v>35</v>
      </c>
      <c r="C5" s="361"/>
      <c r="D5" s="361"/>
      <c r="E5" s="361"/>
    </row>
    <row r="6" spans="2:14" ht="31.2" customHeight="1" x14ac:dyDescent="0.3">
      <c r="B6" s="359" t="s">
        <v>3</v>
      </c>
      <c r="C6" s="359" t="s">
        <v>36</v>
      </c>
      <c r="D6" s="359"/>
      <c r="E6" s="359" t="s">
        <v>37</v>
      </c>
      <c r="F6" s="359" t="s">
        <v>38</v>
      </c>
      <c r="G6" s="359" t="s">
        <v>39</v>
      </c>
      <c r="H6" s="359" t="s">
        <v>40</v>
      </c>
      <c r="I6" s="359" t="s">
        <v>41</v>
      </c>
      <c r="J6" s="359" t="s">
        <v>42</v>
      </c>
      <c r="K6" s="359"/>
      <c r="L6" s="359"/>
      <c r="M6" s="1"/>
    </row>
    <row r="7" spans="2:14" ht="64.2" customHeight="1" x14ac:dyDescent="0.3">
      <c r="B7" s="359"/>
      <c r="C7" s="3" t="s">
        <v>43</v>
      </c>
      <c r="D7" s="3" t="s">
        <v>44</v>
      </c>
      <c r="E7" s="359"/>
      <c r="F7" s="359"/>
      <c r="G7" s="359"/>
      <c r="H7" s="359"/>
      <c r="I7" s="359"/>
      <c r="J7" s="3" t="s">
        <v>45</v>
      </c>
      <c r="K7" s="3" t="s">
        <v>46</v>
      </c>
      <c r="L7" s="3" t="s">
        <v>47</v>
      </c>
      <c r="M7" s="1"/>
    </row>
    <row r="8" spans="2:14" ht="15.6" x14ac:dyDescent="0.3">
      <c r="B8" s="5">
        <v>1</v>
      </c>
      <c r="C8" s="5">
        <v>2</v>
      </c>
      <c r="D8" s="5">
        <v>3</v>
      </c>
      <c r="E8" s="5">
        <v>4</v>
      </c>
      <c r="F8" s="5">
        <v>5</v>
      </c>
      <c r="G8" s="5">
        <v>6</v>
      </c>
      <c r="H8" s="5">
        <v>7</v>
      </c>
      <c r="I8" s="5">
        <v>8</v>
      </c>
      <c r="J8" s="5">
        <v>9</v>
      </c>
      <c r="K8" s="5">
        <v>10</v>
      </c>
      <c r="L8" s="5">
        <v>11</v>
      </c>
    </row>
    <row r="9" spans="2:14" ht="92.25" customHeight="1" x14ac:dyDescent="0.3">
      <c r="B9" s="24" t="s">
        <v>15</v>
      </c>
      <c r="C9" s="302" t="s">
        <v>230</v>
      </c>
      <c r="D9" s="26" t="s">
        <v>231</v>
      </c>
      <c r="E9" s="24" t="s">
        <v>147</v>
      </c>
      <c r="F9" s="24" t="s">
        <v>152</v>
      </c>
      <c r="G9" s="26" t="s">
        <v>232</v>
      </c>
      <c r="H9" s="24" t="s">
        <v>233</v>
      </c>
      <c r="I9" s="24" t="s">
        <v>234</v>
      </c>
      <c r="J9" s="9">
        <f>'IV skyrius I skirsnis'!I159</f>
        <v>22604571.300000001</v>
      </c>
      <c r="K9" s="21">
        <f>'IV skyrius I skirsnis'!L159</f>
        <v>18883575</v>
      </c>
      <c r="L9" s="9">
        <f>'IV skyrius I skirsnis'!J159</f>
        <v>0</v>
      </c>
    </row>
    <row r="10" spans="2:14" ht="109.2" x14ac:dyDescent="0.3">
      <c r="B10" s="24" t="s">
        <v>48</v>
      </c>
      <c r="C10" s="302" t="s">
        <v>237</v>
      </c>
      <c r="D10" s="24" t="s">
        <v>238</v>
      </c>
      <c r="E10" s="24" t="s">
        <v>161</v>
      </c>
      <c r="F10" s="8"/>
      <c r="G10" s="26" t="s">
        <v>232</v>
      </c>
      <c r="H10" s="24" t="s">
        <v>233</v>
      </c>
      <c r="I10" s="24" t="s">
        <v>234</v>
      </c>
      <c r="J10" s="9">
        <f>'IV skyrius II skirsnis'!I78</f>
        <v>2471096.1</v>
      </c>
      <c r="K10" s="9">
        <f>'IV skyrius II skirsnis'!L78</f>
        <v>2100431.6799999997</v>
      </c>
      <c r="L10" s="9">
        <f>'IV skyrius II skirsnis'!J78</f>
        <v>0</v>
      </c>
      <c r="N10" s="22"/>
    </row>
    <row r="11" spans="2:14" ht="15.6" x14ac:dyDescent="0.3">
      <c r="B11" s="346" t="s">
        <v>49</v>
      </c>
      <c r="C11" s="349" t="s">
        <v>427</v>
      </c>
      <c r="D11" s="352" t="s">
        <v>239</v>
      </c>
      <c r="E11" s="346" t="s">
        <v>221</v>
      </c>
      <c r="F11" s="364"/>
      <c r="G11" s="352" t="s">
        <v>232</v>
      </c>
      <c r="H11" s="346" t="s">
        <v>233</v>
      </c>
      <c r="I11" s="346" t="s">
        <v>234</v>
      </c>
      <c r="J11" s="67">
        <f>'IV skyrius III skirsnis'!I77</f>
        <v>16108098.07</v>
      </c>
      <c r="K11" s="67">
        <f>'IV skyrius III skirsnis'!L77</f>
        <v>13691883.35</v>
      </c>
      <c r="L11" s="67">
        <f>'IV skyrius III skirsnis'!J77</f>
        <v>0</v>
      </c>
    </row>
    <row r="12" spans="2:14" ht="42" customHeight="1" x14ac:dyDescent="0.3">
      <c r="B12" s="348"/>
      <c r="C12" s="351"/>
      <c r="D12" s="354"/>
      <c r="E12" s="348"/>
      <c r="F12" s="363"/>
      <c r="G12" s="354"/>
      <c r="H12" s="348"/>
      <c r="I12" s="348"/>
      <c r="J12" s="147"/>
      <c r="K12" s="147"/>
      <c r="L12" s="106"/>
    </row>
    <row r="13" spans="2:14" ht="62.4" x14ac:dyDescent="0.3">
      <c r="B13" s="27" t="s">
        <v>50</v>
      </c>
      <c r="C13" s="301" t="s">
        <v>240</v>
      </c>
      <c r="D13" s="249" t="s">
        <v>241</v>
      </c>
      <c r="E13" s="27" t="s">
        <v>180</v>
      </c>
      <c r="F13" s="27"/>
      <c r="G13" s="249" t="s">
        <v>232</v>
      </c>
      <c r="H13" s="27" t="s">
        <v>233</v>
      </c>
      <c r="I13" s="27" t="s">
        <v>234</v>
      </c>
      <c r="J13" s="67">
        <f>'IV skyrius IV skirsnis'!I71</f>
        <v>15882352.990000002</v>
      </c>
      <c r="K13" s="67">
        <f>'IV skyrius IV skirsnis'!L71</f>
        <v>13500000</v>
      </c>
      <c r="L13" s="67">
        <f>'IV skyrius IV skirsnis'!J71</f>
        <v>0</v>
      </c>
    </row>
    <row r="14" spans="2:14" ht="15.6" x14ac:dyDescent="0.3">
      <c r="B14" s="346" t="s">
        <v>51</v>
      </c>
      <c r="C14" s="349" t="s">
        <v>242</v>
      </c>
      <c r="D14" s="352" t="s">
        <v>243</v>
      </c>
      <c r="E14" s="346" t="s">
        <v>210</v>
      </c>
      <c r="F14" s="364"/>
      <c r="G14" s="352" t="s">
        <v>232</v>
      </c>
      <c r="H14" s="346" t="s">
        <v>233</v>
      </c>
      <c r="I14" s="346" t="s">
        <v>234</v>
      </c>
      <c r="J14" s="67">
        <f>'IV skyrius V skirsnis'!I107</f>
        <v>39849733.700000003</v>
      </c>
      <c r="K14" s="67">
        <f>'IV skyrius V skirsnis'!L107</f>
        <v>15171604.729999999</v>
      </c>
      <c r="L14" s="67">
        <f>'IV skyrius V skirsnis'!J107</f>
        <v>0</v>
      </c>
      <c r="M14" s="22"/>
    </row>
    <row r="15" spans="2:14" ht="99" customHeight="1" x14ac:dyDescent="0.3">
      <c r="B15" s="348"/>
      <c r="C15" s="351"/>
      <c r="D15" s="354"/>
      <c r="E15" s="348"/>
      <c r="F15" s="363"/>
      <c r="G15" s="354"/>
      <c r="H15" s="348"/>
      <c r="I15" s="348"/>
      <c r="J15" s="281"/>
      <c r="K15" s="281"/>
      <c r="L15" s="107"/>
    </row>
    <row r="16" spans="2:14" ht="15.6" x14ac:dyDescent="0.3">
      <c r="B16" s="347" t="s">
        <v>52</v>
      </c>
      <c r="C16" s="350" t="s">
        <v>121</v>
      </c>
      <c r="D16" s="353" t="s">
        <v>244</v>
      </c>
      <c r="E16" s="347" t="s">
        <v>225</v>
      </c>
      <c r="F16" s="362"/>
      <c r="G16" s="353" t="s">
        <v>232</v>
      </c>
      <c r="H16" s="347" t="s">
        <v>233</v>
      </c>
      <c r="I16" s="366" t="s">
        <v>234</v>
      </c>
      <c r="J16" s="67">
        <f>'IV skyrius VI skirsnis'!I72</f>
        <v>9163488.4100000001</v>
      </c>
      <c r="K16" s="67">
        <f>'IV skyrius VI skirsnis'!L72</f>
        <v>7788964.29</v>
      </c>
      <c r="L16" s="67">
        <f>'IV skyrius VI skirsnis'!J72</f>
        <v>0</v>
      </c>
      <c r="M16" s="22"/>
      <c r="N16" s="22"/>
    </row>
    <row r="17" spans="2:15" ht="101.25" customHeight="1" x14ac:dyDescent="0.3">
      <c r="B17" s="348"/>
      <c r="C17" s="351"/>
      <c r="D17" s="354"/>
      <c r="E17" s="348"/>
      <c r="F17" s="363"/>
      <c r="G17" s="354"/>
      <c r="H17" s="348"/>
      <c r="I17" s="348"/>
      <c r="J17" s="281"/>
      <c r="K17" s="281"/>
      <c r="L17" s="107"/>
    </row>
    <row r="18" spans="2:15" ht="15.6" x14ac:dyDescent="0.3">
      <c r="B18" s="346" t="s">
        <v>460</v>
      </c>
      <c r="C18" s="349" t="s">
        <v>247</v>
      </c>
      <c r="D18" s="352" t="s">
        <v>511</v>
      </c>
      <c r="E18" s="346" t="s">
        <v>248</v>
      </c>
      <c r="F18" s="364"/>
      <c r="G18" s="352" t="s">
        <v>232</v>
      </c>
      <c r="H18" s="346" t="s">
        <v>233</v>
      </c>
      <c r="I18" s="346" t="s">
        <v>234</v>
      </c>
      <c r="J18" s="67">
        <f>'IV skyrius VII skirsnis'!I78</f>
        <v>16045170.579999998</v>
      </c>
      <c r="K18" s="135">
        <f>'IV skyrius VII skirsnis'!L78</f>
        <v>13638394.33</v>
      </c>
      <c r="L18" s="67">
        <v>0</v>
      </c>
      <c r="M18" s="22"/>
    </row>
    <row r="19" spans="2:15" ht="98.25" customHeight="1" x14ac:dyDescent="0.3">
      <c r="B19" s="348"/>
      <c r="C19" s="351"/>
      <c r="D19" s="354"/>
      <c r="E19" s="348"/>
      <c r="F19" s="363"/>
      <c r="G19" s="354"/>
      <c r="H19" s="348"/>
      <c r="I19" s="348"/>
      <c r="J19" s="234"/>
      <c r="K19" s="234"/>
      <c r="L19" s="106"/>
    </row>
    <row r="20" spans="2:15" ht="38.25" customHeight="1" x14ac:dyDescent="0.3">
      <c r="B20" s="346" t="s">
        <v>461</v>
      </c>
      <c r="C20" s="349" t="s">
        <v>462</v>
      </c>
      <c r="D20" s="352" t="s">
        <v>463</v>
      </c>
      <c r="E20" s="346" t="s">
        <v>129</v>
      </c>
      <c r="F20" s="282" t="s">
        <v>127</v>
      </c>
      <c r="G20" s="352" t="s">
        <v>232</v>
      </c>
      <c r="H20" s="346" t="s">
        <v>233</v>
      </c>
      <c r="I20" s="346" t="s">
        <v>234</v>
      </c>
      <c r="J20" s="355">
        <f>'IV skyrius VIII skirsnis'!I85</f>
        <v>38414337.680000007</v>
      </c>
      <c r="K20" s="355">
        <f>'IV skyrius VIII skirsnis'!L85</f>
        <v>32652187</v>
      </c>
      <c r="L20" s="355">
        <v>0</v>
      </c>
    </row>
    <row r="21" spans="2:15" ht="127.5" customHeight="1" x14ac:dyDescent="0.3">
      <c r="B21" s="346"/>
      <c r="C21" s="349"/>
      <c r="D21" s="352"/>
      <c r="E21" s="346"/>
      <c r="F21" s="282" t="s">
        <v>134</v>
      </c>
      <c r="G21" s="352"/>
      <c r="H21" s="346"/>
      <c r="I21" s="346"/>
      <c r="J21" s="355"/>
      <c r="K21" s="355"/>
      <c r="L21" s="355"/>
    </row>
    <row r="22" spans="2:15" ht="15.6" x14ac:dyDescent="0.3">
      <c r="B22" s="346">
        <v>9</v>
      </c>
      <c r="C22" s="349" t="s">
        <v>245</v>
      </c>
      <c r="D22" s="352" t="s">
        <v>526</v>
      </c>
      <c r="E22" s="346" t="s">
        <v>165</v>
      </c>
      <c r="F22" s="364"/>
      <c r="G22" s="352" t="s">
        <v>232</v>
      </c>
      <c r="H22" s="346" t="s">
        <v>233</v>
      </c>
      <c r="I22" s="346" t="s">
        <v>234</v>
      </c>
      <c r="J22" s="135">
        <f>'IV skyriaus IX skirsnis'!I115</f>
        <v>16026531.110000001</v>
      </c>
      <c r="K22" s="135">
        <f>'IV skyriaus IX skirsnis'!L115</f>
        <v>13361928.620000001</v>
      </c>
      <c r="L22" s="67">
        <v>0</v>
      </c>
    </row>
    <row r="23" spans="2:15" ht="51" customHeight="1" x14ac:dyDescent="0.3">
      <c r="B23" s="348"/>
      <c r="C23" s="351"/>
      <c r="D23" s="354"/>
      <c r="E23" s="348"/>
      <c r="F23" s="363"/>
      <c r="G23" s="354"/>
      <c r="H23" s="348"/>
      <c r="I23" s="348"/>
      <c r="J23" s="283"/>
      <c r="K23" s="281"/>
      <c r="L23" s="107"/>
      <c r="N23" s="22"/>
    </row>
    <row r="24" spans="2:15" ht="15.6" x14ac:dyDescent="0.3">
      <c r="B24" s="346" t="s">
        <v>54</v>
      </c>
      <c r="C24" s="349" t="s">
        <v>246</v>
      </c>
      <c r="D24" s="352" t="s">
        <v>615</v>
      </c>
      <c r="E24" s="346" t="s">
        <v>201</v>
      </c>
      <c r="F24" s="346" t="s">
        <v>206</v>
      </c>
      <c r="G24" s="352" t="s">
        <v>232</v>
      </c>
      <c r="H24" s="346" t="s">
        <v>233</v>
      </c>
      <c r="I24" s="346" t="s">
        <v>234</v>
      </c>
      <c r="J24" s="135">
        <f>'IV skyriaus X skirsnis'!I86</f>
        <v>5998477.5199999996</v>
      </c>
      <c r="K24" s="135">
        <f>'IV skyriaus X skirsnis'!L86</f>
        <v>5098705.87</v>
      </c>
      <c r="L24" s="67">
        <f>'IV skyriaus X skirsnis'!J83</f>
        <v>0</v>
      </c>
    </row>
    <row r="25" spans="2:15" ht="50.4" customHeight="1" x14ac:dyDescent="0.3">
      <c r="B25" s="348"/>
      <c r="C25" s="351"/>
      <c r="D25" s="354"/>
      <c r="E25" s="348"/>
      <c r="F25" s="348"/>
      <c r="G25" s="354"/>
      <c r="H25" s="348"/>
      <c r="I25" s="348"/>
      <c r="J25" s="234"/>
      <c r="K25" s="234"/>
      <c r="L25" s="106"/>
    </row>
    <row r="26" spans="2:15" ht="15.6" x14ac:dyDescent="0.3">
      <c r="B26" s="346" t="s">
        <v>614</v>
      </c>
      <c r="C26" s="349" t="s">
        <v>647</v>
      </c>
      <c r="D26" s="346" t="s">
        <v>616</v>
      </c>
      <c r="E26" s="346" t="s">
        <v>134</v>
      </c>
      <c r="F26" s="346" t="s">
        <v>136</v>
      </c>
      <c r="G26" s="352" t="s">
        <v>232</v>
      </c>
      <c r="H26" s="346" t="s">
        <v>233</v>
      </c>
      <c r="I26" s="346" t="s">
        <v>234</v>
      </c>
      <c r="J26" s="135">
        <f>'IV skyriaus XI skirsnis'!I215</f>
        <v>39138054.090000004</v>
      </c>
      <c r="K26" s="135">
        <f>'IV skyriaus XI skirsnis'!L215</f>
        <v>31617164.109999999</v>
      </c>
      <c r="L26" s="135" t="s">
        <v>790</v>
      </c>
    </row>
    <row r="27" spans="2:15" ht="82.5" customHeight="1" x14ac:dyDescent="0.3">
      <c r="B27" s="347"/>
      <c r="C27" s="350"/>
      <c r="D27" s="347"/>
      <c r="E27" s="347"/>
      <c r="F27" s="348"/>
      <c r="G27" s="353"/>
      <c r="H27" s="347"/>
      <c r="I27" s="347"/>
      <c r="J27" s="234"/>
      <c r="K27" s="234"/>
      <c r="L27" s="234"/>
    </row>
    <row r="28" spans="2:15" ht="31.2" x14ac:dyDescent="0.3">
      <c r="B28" s="347"/>
      <c r="C28" s="350"/>
      <c r="D28" s="347"/>
      <c r="E28" s="347"/>
      <c r="F28" s="24" t="s">
        <v>127</v>
      </c>
      <c r="G28" s="353"/>
      <c r="H28" s="347"/>
      <c r="I28" s="347"/>
      <c r="J28" s="174"/>
      <c r="K28" s="303"/>
      <c r="L28" s="325"/>
    </row>
    <row r="29" spans="2:15" ht="31.2" x14ac:dyDescent="0.3">
      <c r="B29" s="347"/>
      <c r="C29" s="350"/>
      <c r="D29" s="347"/>
      <c r="E29" s="347"/>
      <c r="F29" s="24" t="s">
        <v>648</v>
      </c>
      <c r="G29" s="353"/>
      <c r="H29" s="347"/>
      <c r="I29" s="347"/>
      <c r="J29" s="174"/>
      <c r="K29" s="303"/>
      <c r="L29" s="325"/>
    </row>
    <row r="30" spans="2:15" ht="62.4" x14ac:dyDescent="0.3">
      <c r="B30" s="347"/>
      <c r="C30" s="350"/>
      <c r="D30" s="347"/>
      <c r="E30" s="347"/>
      <c r="F30" s="24" t="s">
        <v>180</v>
      </c>
      <c r="G30" s="353"/>
      <c r="H30" s="347"/>
      <c r="I30" s="347"/>
      <c r="J30" s="174"/>
      <c r="K30" s="303"/>
      <c r="L30" s="325"/>
    </row>
    <row r="31" spans="2:15" ht="67.5" customHeight="1" x14ac:dyDescent="0.3">
      <c r="B31" s="348"/>
      <c r="C31" s="351"/>
      <c r="D31" s="348"/>
      <c r="E31" s="348"/>
      <c r="F31" s="24" t="s">
        <v>649</v>
      </c>
      <c r="G31" s="354"/>
      <c r="H31" s="348"/>
      <c r="I31" s="348"/>
      <c r="J31" s="175"/>
      <c r="K31" s="288"/>
      <c r="L31" s="326"/>
      <c r="M31" s="93"/>
      <c r="N31" s="93"/>
      <c r="O31" s="21"/>
    </row>
    <row r="32" spans="2:15" ht="15.6" x14ac:dyDescent="0.3">
      <c r="B32" s="131"/>
      <c r="C32" s="357" t="s">
        <v>45</v>
      </c>
      <c r="D32" s="358"/>
      <c r="E32" s="358"/>
      <c r="F32" s="358"/>
      <c r="G32" s="358"/>
      <c r="H32" s="358"/>
      <c r="I32" s="358"/>
      <c r="J32" s="344">
        <f>J26+J24+J22+J20+J18+J16+J14+J13+J11+J10+J9</f>
        <v>221701911.55000001</v>
      </c>
      <c r="K32" s="344">
        <f>K9+K10+K11+K13+K14+K16+K18+K20+K22+K24+K26</f>
        <v>167504838.98000002</v>
      </c>
      <c r="L32" s="323">
        <v>894998.64</v>
      </c>
      <c r="M32" s="129"/>
      <c r="N32" s="22"/>
    </row>
    <row r="33" spans="2:14" ht="15.6" x14ac:dyDescent="0.3">
      <c r="B33" s="130"/>
      <c r="C33" s="365"/>
      <c r="D33" s="365"/>
      <c r="E33" s="365"/>
      <c r="F33" s="365"/>
      <c r="G33" s="365"/>
      <c r="H33" s="365"/>
      <c r="I33" s="365"/>
      <c r="J33" s="345"/>
      <c r="K33" s="345"/>
      <c r="L33" s="345"/>
      <c r="M33" s="81"/>
      <c r="N33" s="22"/>
    </row>
    <row r="34" spans="2:14" ht="15.6" x14ac:dyDescent="0.3">
      <c r="B34" s="356" t="s">
        <v>705</v>
      </c>
      <c r="C34" s="356"/>
      <c r="D34" s="356"/>
    </row>
    <row r="36" spans="2:14" x14ac:dyDescent="0.3">
      <c r="L36" s="60"/>
    </row>
  </sheetData>
  <mergeCells count="80">
    <mergeCell ref="D24:D25"/>
    <mergeCell ref="C24:C25"/>
    <mergeCell ref="B24:B25"/>
    <mergeCell ref="I24:I25"/>
    <mergeCell ref="H24:H25"/>
    <mergeCell ref="G24:G25"/>
    <mergeCell ref="F24:F25"/>
    <mergeCell ref="E24:E25"/>
    <mergeCell ref="C18:C19"/>
    <mergeCell ref="B18:B19"/>
    <mergeCell ref="D11:D12"/>
    <mergeCell ref="C11:C12"/>
    <mergeCell ref="B11:B12"/>
    <mergeCell ref="C14:C15"/>
    <mergeCell ref="B14:B15"/>
    <mergeCell ref="B16:B17"/>
    <mergeCell ref="D18:D19"/>
    <mergeCell ref="I11:I12"/>
    <mergeCell ref="H11:H12"/>
    <mergeCell ref="G11:G12"/>
    <mergeCell ref="F11:F12"/>
    <mergeCell ref="E11:E12"/>
    <mergeCell ref="F14:F15"/>
    <mergeCell ref="C33:I33"/>
    <mergeCell ref="I14:I15"/>
    <mergeCell ref="H14:H15"/>
    <mergeCell ref="G14:G15"/>
    <mergeCell ref="E14:E15"/>
    <mergeCell ref="D14:D15"/>
    <mergeCell ref="G16:G17"/>
    <mergeCell ref="H16:H17"/>
    <mergeCell ref="I16:I17"/>
    <mergeCell ref="G22:G23"/>
    <mergeCell ref="H22:H23"/>
    <mergeCell ref="I22:I23"/>
    <mergeCell ref="C16:C17"/>
    <mergeCell ref="D16:D17"/>
    <mergeCell ref="E16:E17"/>
    <mergeCell ref="B22:B23"/>
    <mergeCell ref="C22:C23"/>
    <mergeCell ref="D22:D23"/>
    <mergeCell ref="E22:E23"/>
    <mergeCell ref="F22:F23"/>
    <mergeCell ref="F16:F17"/>
    <mergeCell ref="E20:E21"/>
    <mergeCell ref="I18:I19"/>
    <mergeCell ref="H18:H19"/>
    <mergeCell ref="G18:G19"/>
    <mergeCell ref="F18:F19"/>
    <mergeCell ref="E18:E19"/>
    <mergeCell ref="B34:D34"/>
    <mergeCell ref="C32:I32"/>
    <mergeCell ref="I6:I7"/>
    <mergeCell ref="B6:B7"/>
    <mergeCell ref="B2:L2"/>
    <mergeCell ref="B3:L3"/>
    <mergeCell ref="B5:E5"/>
    <mergeCell ref="J6:L6"/>
    <mergeCell ref="E6:E7"/>
    <mergeCell ref="F6:F7"/>
    <mergeCell ref="G6:G7"/>
    <mergeCell ref="H6:H7"/>
    <mergeCell ref="C6:D6"/>
    <mergeCell ref="B20:B21"/>
    <mergeCell ref="C20:C21"/>
    <mergeCell ref="D20:D21"/>
    <mergeCell ref="L20:L21"/>
    <mergeCell ref="G20:G21"/>
    <mergeCell ref="H20:H21"/>
    <mergeCell ref="I20:I21"/>
    <mergeCell ref="J20:J21"/>
    <mergeCell ref="K20:K21"/>
    <mergeCell ref="H26:H31"/>
    <mergeCell ref="I26:I31"/>
    <mergeCell ref="B26:B31"/>
    <mergeCell ref="C26:C31"/>
    <mergeCell ref="D26:D31"/>
    <mergeCell ref="E26:E31"/>
    <mergeCell ref="G26:G31"/>
    <mergeCell ref="F26:F27"/>
  </mergeCells>
  <phoneticPr fontId="6" type="noConversion"/>
  <hyperlinks>
    <hyperlink ref="C11:C12" location="'IV skyrius III skirsnis'!A1" display="Socialinių paslaugų deinstitucionalizacija" xr:uid="{60729820-5AF3-47A3-BC90-E703E8AD8B20}"/>
    <hyperlink ref="C9" location="'IV skyrius I skirsnis'!A1" display="Švietimo paslaugų prieinamumo didinimas" xr:uid="{9F3F3050-694C-470B-9A59-28E00C876A6B}"/>
    <hyperlink ref="C10" location="'IV skyrius II skirsnis'!A1" display="Gyventojų sveikatos raštingumo didinimas" xr:uid="{7243BD92-2D53-463C-A068-D396ED291148}"/>
    <hyperlink ref="C13" location="'IV skyrius IV skirsnis'!A1" display="Darnus judumas Panevėžio mieste" xr:uid="{A85C6BEB-270E-4D57-AACD-151EF4E79EFA}"/>
    <hyperlink ref="C14:C15" location="'IV skyrius V skirsnis'!A1" display="Geriamojo vandens tiekimo ir nuotekų tvarkymo paslaugų prieinamumo didinimas" xr:uid="{EDCE58B3-5305-4E12-B0FF-2BE93131D757}"/>
    <hyperlink ref="C16:C17" location="'IV skyrius VI skirsnis'!A1" display="Socialinio būsto fondo plėtra" xr:uid="{E72BC6E5-9A22-4683-B0E9-2E53161E4631}"/>
    <hyperlink ref="C18:C19" location="'IV skyrius VII skirsnis'!A1" display="Socialinių paslaugų infrastruktūros plėtra" xr:uid="{4606DF19-51EC-40C8-987D-7E4F8FF37936}"/>
    <hyperlink ref="C20:C21" location="'IV skyrius VIII skirsnis'!A1" display="Panevėžio miesto tvari plėtra" xr:uid="{B5861AC6-6BC5-423D-A95A-6EE1933F40A3}"/>
    <hyperlink ref="C22:C23" location="'IV skyriaus IX skirsnis'!A1" display="Inovatyvių ilgalaikės priežiūros paslaugų infrastruktūros plėtra" xr:uid="{FF737F6B-B848-4EF2-9648-F3EFDF85B896}"/>
    <hyperlink ref="C24" location="'IV skyriaus X skirsnis'!A1" display="Tvaresnės aplinkos ir efektyvaus išteklių naudojimo skatinimas" xr:uid="{C6FC8130-BE46-4AE0-9428-9BE53E9B575F}"/>
    <hyperlink ref="C26:C31" location="'IV skyriaus XI skirsnis'!A1" display="Ekonominio augimo, pasitelkiant turimus išteklius, skatinimas Panevėžio regiono funkcinėje zonoje" xr:uid="{9C08ACF4-00AD-4E3F-8787-CF91AEFD075A}"/>
  </hyperlinks>
  <pageMargins left="0.31496062992125984" right="0.11811023622047244" top="0.74803149606299213" bottom="0.15748031496062992" header="0.31496062992125984" footer="0.11811023622047244"/>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182"/>
  <sheetViews>
    <sheetView topLeftCell="E1" zoomScale="70" zoomScaleNormal="70" workbookViewId="0">
      <pane ySplit="7" topLeftCell="A8" activePane="bottomLeft" state="frozen"/>
      <selection activeCell="P125" sqref="P125:P129"/>
      <selection pane="bottomLeft" activeCell="P153" sqref="P153:P155"/>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20" customWidth="1"/>
    <col min="10" max="10" width="10.6640625" customWidth="1"/>
    <col min="11" max="11" width="14.6640625" customWidth="1"/>
    <col min="12" max="12" width="19" customWidth="1"/>
    <col min="13" max="13" width="18.33203125" bestFit="1" customWidth="1"/>
    <col min="14" max="14" width="44.6640625" customWidth="1"/>
    <col min="15" max="15" width="12.44140625" customWidth="1"/>
    <col min="16" max="17" width="14.33203125" customWidth="1"/>
    <col min="19" max="19" width="12.5546875" bestFit="1" customWidth="1"/>
  </cols>
  <sheetData>
    <row r="1" spans="2:17" ht="15.6" x14ac:dyDescent="0.3">
      <c r="B1" s="7"/>
      <c r="C1" s="7"/>
      <c r="D1" s="7"/>
      <c r="E1" s="7"/>
      <c r="F1" s="7"/>
      <c r="G1" s="7"/>
      <c r="H1" s="7"/>
      <c r="I1" s="7"/>
      <c r="J1" s="7"/>
      <c r="K1" s="7"/>
      <c r="L1" s="7"/>
      <c r="M1" s="7"/>
      <c r="N1" s="7"/>
      <c r="O1" s="7"/>
      <c r="P1" s="7"/>
      <c r="Q1" s="7"/>
    </row>
    <row r="2" spans="2:17" ht="15.6" x14ac:dyDescent="0.3">
      <c r="B2" s="360" t="s">
        <v>55</v>
      </c>
      <c r="C2" s="360"/>
      <c r="D2" s="360"/>
      <c r="E2" s="360"/>
      <c r="F2" s="360"/>
      <c r="G2" s="360"/>
      <c r="H2" s="360"/>
      <c r="I2" s="360"/>
      <c r="J2" s="360"/>
      <c r="K2" s="360"/>
      <c r="L2" s="360"/>
      <c r="M2" s="360"/>
      <c r="N2" s="360"/>
      <c r="O2" s="360"/>
      <c r="P2" s="360"/>
      <c r="Q2" s="360"/>
    </row>
    <row r="3" spans="2:17" ht="15.6" x14ac:dyDescent="0.3">
      <c r="B3" s="360" t="s">
        <v>56</v>
      </c>
      <c r="C3" s="360"/>
      <c r="D3" s="360"/>
      <c r="E3" s="360"/>
      <c r="F3" s="360"/>
      <c r="G3" s="360"/>
      <c r="H3" s="360"/>
      <c r="I3" s="360"/>
      <c r="J3" s="360"/>
      <c r="K3" s="360"/>
      <c r="L3" s="360"/>
      <c r="M3" s="360"/>
      <c r="N3" s="360"/>
      <c r="O3" s="360"/>
      <c r="P3" s="360"/>
      <c r="Q3" s="360"/>
    </row>
    <row r="4" spans="2:17" ht="15.6" x14ac:dyDescent="0.3">
      <c r="B4" s="7"/>
      <c r="C4" s="7"/>
      <c r="D4" s="7"/>
      <c r="E4" s="7"/>
      <c r="F4" s="7"/>
      <c r="G4" s="7"/>
      <c r="H4" s="7"/>
      <c r="I4" s="7"/>
      <c r="J4" s="7"/>
      <c r="K4" s="7"/>
      <c r="L4" s="7"/>
      <c r="M4" s="7"/>
      <c r="N4" s="7"/>
      <c r="O4" s="7"/>
      <c r="P4" s="7"/>
      <c r="Q4" s="7"/>
    </row>
    <row r="5" spans="2:17" ht="15.6" x14ac:dyDescent="0.3">
      <c r="B5" s="360" t="s">
        <v>235</v>
      </c>
      <c r="C5" s="360"/>
      <c r="D5" s="360"/>
      <c r="E5" s="360"/>
      <c r="F5" s="360"/>
      <c r="G5" s="360"/>
      <c r="H5" s="360"/>
      <c r="I5" s="360"/>
      <c r="J5" s="360"/>
      <c r="K5" s="360"/>
      <c r="L5" s="360"/>
      <c r="M5" s="360"/>
      <c r="N5" s="360"/>
      <c r="O5" s="360"/>
      <c r="P5" s="360"/>
      <c r="Q5" s="360"/>
    </row>
    <row r="6" spans="2:17" ht="15.6" x14ac:dyDescent="0.3">
      <c r="B6" s="6"/>
      <c r="C6" s="6"/>
      <c r="D6" s="6"/>
      <c r="E6" s="6"/>
      <c r="F6" s="6"/>
      <c r="G6" s="6"/>
      <c r="H6" s="6"/>
      <c r="I6" s="6"/>
      <c r="J6" s="6"/>
      <c r="K6" s="6"/>
      <c r="L6" s="6"/>
      <c r="M6" s="6"/>
      <c r="N6" s="6"/>
      <c r="O6" s="6"/>
      <c r="P6" s="6"/>
      <c r="Q6" s="6"/>
    </row>
    <row r="7" spans="2:17" ht="15.6" x14ac:dyDescent="0.3">
      <c r="B7" s="360" t="s">
        <v>249</v>
      </c>
      <c r="C7" s="360"/>
      <c r="D7" s="360"/>
      <c r="E7" s="360"/>
      <c r="F7" s="360"/>
      <c r="G7" s="360"/>
      <c r="H7" s="360"/>
      <c r="I7" s="360"/>
      <c r="J7" s="360"/>
      <c r="K7" s="360"/>
      <c r="L7" s="360"/>
      <c r="M7" s="360"/>
      <c r="N7" s="360"/>
      <c r="O7" s="360"/>
      <c r="P7" s="360"/>
      <c r="Q7" s="360"/>
    </row>
    <row r="8" spans="2:17" ht="15.6" x14ac:dyDescent="0.3">
      <c r="B8" s="6"/>
      <c r="C8" s="6"/>
      <c r="D8" s="6"/>
      <c r="E8" s="6"/>
      <c r="F8" s="6"/>
      <c r="G8" s="6"/>
      <c r="H8" s="6"/>
      <c r="I8" s="6"/>
      <c r="J8" s="6"/>
      <c r="K8" s="6"/>
      <c r="L8" s="6"/>
      <c r="M8" s="6"/>
      <c r="N8" s="6"/>
      <c r="O8" s="6"/>
      <c r="P8" s="6"/>
      <c r="Q8" s="6"/>
    </row>
    <row r="9" spans="2:17" ht="15.6" x14ac:dyDescent="0.3">
      <c r="B9" s="361" t="s">
        <v>57</v>
      </c>
      <c r="C9" s="361"/>
      <c r="D9" s="361"/>
      <c r="E9" s="361"/>
      <c r="F9" s="361"/>
      <c r="G9" s="361"/>
      <c r="H9" s="361"/>
      <c r="I9" s="7"/>
      <c r="J9" s="7"/>
      <c r="K9" s="7"/>
      <c r="L9" s="7"/>
      <c r="M9" s="7"/>
      <c r="N9" s="7"/>
      <c r="O9" s="7"/>
      <c r="P9" s="7"/>
      <c r="Q9" s="7"/>
    </row>
    <row r="10" spans="2:17" ht="21.6" customHeight="1" x14ac:dyDescent="0.3">
      <c r="B10" s="387" t="s">
        <v>3</v>
      </c>
      <c r="C10" s="387" t="s">
        <v>58</v>
      </c>
      <c r="D10" s="387"/>
      <c r="E10" s="359" t="s">
        <v>59</v>
      </c>
      <c r="F10" s="359"/>
      <c r="G10" s="359"/>
      <c r="H10" s="359" t="s">
        <v>60</v>
      </c>
      <c r="I10" s="359"/>
      <c r="J10" s="359"/>
      <c r="K10" s="387" t="s">
        <v>61</v>
      </c>
      <c r="L10" s="387"/>
      <c r="M10" s="387"/>
      <c r="N10" s="387"/>
    </row>
    <row r="11" spans="2:17" ht="34.200000000000003" customHeight="1" x14ac:dyDescent="0.3">
      <c r="B11" s="387"/>
      <c r="C11" s="387"/>
      <c r="D11" s="387"/>
      <c r="E11" s="359"/>
      <c r="F11" s="359"/>
      <c r="G11" s="359"/>
      <c r="H11" s="359"/>
      <c r="I11" s="359"/>
      <c r="J11" s="359"/>
      <c r="K11" s="359" t="s">
        <v>62</v>
      </c>
      <c r="L11" s="359"/>
      <c r="M11" s="359"/>
      <c r="N11" s="3" t="s">
        <v>63</v>
      </c>
      <c r="O11" s="1"/>
      <c r="P11" s="1"/>
      <c r="Q11" s="1"/>
    </row>
    <row r="12" spans="2:17" ht="15.6" x14ac:dyDescent="0.3">
      <c r="B12" s="4">
        <v>1</v>
      </c>
      <c r="C12" s="422">
        <v>2</v>
      </c>
      <c r="D12" s="422"/>
      <c r="E12" s="422">
        <v>3</v>
      </c>
      <c r="F12" s="422"/>
      <c r="G12" s="422"/>
      <c r="H12" s="422">
        <v>4</v>
      </c>
      <c r="I12" s="422"/>
      <c r="J12" s="422"/>
      <c r="K12" s="422">
        <v>5</v>
      </c>
      <c r="L12" s="422"/>
      <c r="M12" s="422"/>
      <c r="N12" s="117">
        <v>6</v>
      </c>
    </row>
    <row r="13" spans="2:17" ht="15.75" customHeight="1" x14ac:dyDescent="0.3">
      <c r="B13" s="459" t="s">
        <v>15</v>
      </c>
      <c r="C13" s="471" t="s">
        <v>64</v>
      </c>
      <c r="D13" s="472"/>
      <c r="E13" s="462" t="s">
        <v>65</v>
      </c>
      <c r="F13" s="463"/>
      <c r="G13" s="464"/>
      <c r="H13" s="446">
        <v>7140</v>
      </c>
      <c r="I13" s="447"/>
      <c r="J13" s="448"/>
      <c r="K13" s="446">
        <v>7140</v>
      </c>
      <c r="L13" s="447"/>
      <c r="M13" s="448"/>
      <c r="N13" s="38">
        <f>O66</f>
        <v>8404</v>
      </c>
    </row>
    <row r="14" spans="2:17" ht="15.75" customHeight="1" x14ac:dyDescent="0.3">
      <c r="B14" s="460"/>
      <c r="C14" s="473"/>
      <c r="D14" s="474"/>
      <c r="E14" s="465"/>
      <c r="F14" s="466"/>
      <c r="G14" s="467"/>
      <c r="H14" s="449" t="s">
        <v>149</v>
      </c>
      <c r="I14" s="450"/>
      <c r="J14" s="451"/>
      <c r="K14" s="449" t="s">
        <v>18</v>
      </c>
      <c r="L14" s="450"/>
      <c r="M14" s="451"/>
      <c r="N14" s="220"/>
    </row>
    <row r="15" spans="2:17" ht="15.6" x14ac:dyDescent="0.3">
      <c r="B15" s="461"/>
      <c r="C15" s="475"/>
      <c r="D15" s="476"/>
      <c r="E15" s="468"/>
      <c r="F15" s="469"/>
      <c r="G15" s="470"/>
      <c r="H15" s="452"/>
      <c r="I15" s="453"/>
      <c r="J15" s="454"/>
      <c r="K15" s="452"/>
      <c r="L15" s="453"/>
      <c r="M15" s="454"/>
      <c r="N15" s="51" t="s">
        <v>23</v>
      </c>
      <c r="O15" s="37"/>
      <c r="P15" s="37"/>
    </row>
    <row r="16" spans="2:17" ht="15.75" customHeight="1" x14ac:dyDescent="0.3">
      <c r="B16" s="459" t="s">
        <v>48</v>
      </c>
      <c r="C16" s="471" t="s">
        <v>67</v>
      </c>
      <c r="D16" s="472"/>
      <c r="E16" s="462" t="s">
        <v>68</v>
      </c>
      <c r="F16" s="463"/>
      <c r="G16" s="464"/>
      <c r="H16" s="443">
        <v>1200</v>
      </c>
      <c r="I16" s="444"/>
      <c r="J16" s="444"/>
      <c r="K16" s="443">
        <v>1200</v>
      </c>
      <c r="L16" s="444"/>
      <c r="M16" s="444"/>
      <c r="N16" s="38">
        <f>O57</f>
        <v>1640</v>
      </c>
    </row>
    <row r="17" spans="2:14" ht="15.75" customHeight="1" x14ac:dyDescent="0.3">
      <c r="B17" s="460"/>
      <c r="C17" s="473"/>
      <c r="D17" s="474"/>
      <c r="E17" s="465"/>
      <c r="F17" s="466"/>
      <c r="G17" s="467"/>
      <c r="H17" s="449" t="s">
        <v>149</v>
      </c>
      <c r="I17" s="450"/>
      <c r="J17" s="451"/>
      <c r="K17" s="449" t="s">
        <v>18</v>
      </c>
      <c r="L17" s="450"/>
      <c r="M17" s="451"/>
      <c r="N17" s="367" t="s">
        <v>23</v>
      </c>
    </row>
    <row r="18" spans="2:14" ht="16.5" customHeight="1" x14ac:dyDescent="0.3">
      <c r="B18" s="461"/>
      <c r="C18" s="475"/>
      <c r="D18" s="476"/>
      <c r="E18" s="468"/>
      <c r="F18" s="469"/>
      <c r="G18" s="470"/>
      <c r="H18" s="452"/>
      <c r="I18" s="453"/>
      <c r="J18" s="454"/>
      <c r="K18" s="452"/>
      <c r="L18" s="453"/>
      <c r="M18" s="454"/>
      <c r="N18" s="368"/>
    </row>
    <row r="19" spans="2:14" ht="15.75" customHeight="1" x14ac:dyDescent="0.3">
      <c r="B19" s="459" t="s">
        <v>49</v>
      </c>
      <c r="C19" s="471" t="s">
        <v>70</v>
      </c>
      <c r="D19" s="472"/>
      <c r="E19" s="462" t="s">
        <v>250</v>
      </c>
      <c r="F19" s="463"/>
      <c r="G19" s="464"/>
      <c r="H19" s="445">
        <v>0</v>
      </c>
      <c r="I19" s="411"/>
      <c r="J19" s="411"/>
      <c r="K19" s="445">
        <v>0</v>
      </c>
      <c r="L19" s="411"/>
      <c r="M19" s="411"/>
      <c r="N19" s="38">
        <f>O69</f>
        <v>1858</v>
      </c>
    </row>
    <row r="20" spans="2:14" ht="15.75" customHeight="1" x14ac:dyDescent="0.3">
      <c r="B20" s="460"/>
      <c r="C20" s="473"/>
      <c r="D20" s="474"/>
      <c r="E20" s="465"/>
      <c r="F20" s="466"/>
      <c r="G20" s="467"/>
      <c r="H20" s="449" t="s">
        <v>149</v>
      </c>
      <c r="I20" s="450"/>
      <c r="J20" s="451"/>
      <c r="K20" s="449" t="s">
        <v>18</v>
      </c>
      <c r="L20" s="450"/>
      <c r="M20" s="451"/>
      <c r="N20" s="220"/>
    </row>
    <row r="21" spans="2:14" ht="15.75" customHeight="1" x14ac:dyDescent="0.3">
      <c r="B21" s="461"/>
      <c r="C21" s="475"/>
      <c r="D21" s="476"/>
      <c r="E21" s="468"/>
      <c r="F21" s="469"/>
      <c r="G21" s="470"/>
      <c r="H21" s="452"/>
      <c r="I21" s="453"/>
      <c r="J21" s="454"/>
      <c r="K21" s="452"/>
      <c r="L21" s="453"/>
      <c r="M21" s="454"/>
      <c r="N21" s="51" t="s">
        <v>23</v>
      </c>
    </row>
    <row r="22" spans="2:14" ht="15.75" customHeight="1" x14ac:dyDescent="0.3">
      <c r="B22" s="459" t="s">
        <v>50</v>
      </c>
      <c r="C22" s="471" t="s">
        <v>66</v>
      </c>
      <c r="D22" s="472"/>
      <c r="E22" s="462" t="s">
        <v>31</v>
      </c>
      <c r="F22" s="463"/>
      <c r="G22" s="464"/>
      <c r="H22" s="455">
        <v>6.5</v>
      </c>
      <c r="I22" s="456"/>
      <c r="J22" s="457"/>
      <c r="K22" s="455">
        <v>6.5</v>
      </c>
      <c r="L22" s="456"/>
      <c r="M22" s="457"/>
      <c r="N22" s="191">
        <f>O63</f>
        <v>12.9</v>
      </c>
    </row>
    <row r="23" spans="2:14" ht="15.75" customHeight="1" x14ac:dyDescent="0.3">
      <c r="B23" s="460"/>
      <c r="C23" s="473"/>
      <c r="D23" s="474"/>
      <c r="E23" s="465"/>
      <c r="F23" s="466"/>
      <c r="G23" s="467"/>
      <c r="H23" s="449" t="s">
        <v>149</v>
      </c>
      <c r="I23" s="450"/>
      <c r="J23" s="451"/>
      <c r="K23" s="449" t="s">
        <v>18</v>
      </c>
      <c r="L23" s="450"/>
      <c r="M23" s="451"/>
      <c r="N23" s="242"/>
    </row>
    <row r="24" spans="2:14" ht="15.6" x14ac:dyDescent="0.3">
      <c r="B24" s="461"/>
      <c r="C24" s="475"/>
      <c r="D24" s="476"/>
      <c r="E24" s="468"/>
      <c r="F24" s="469"/>
      <c r="G24" s="470"/>
      <c r="H24" s="452"/>
      <c r="I24" s="453"/>
      <c r="J24" s="454"/>
      <c r="K24" s="452"/>
      <c r="L24" s="453"/>
      <c r="M24" s="454"/>
      <c r="N24" s="51" t="s">
        <v>23</v>
      </c>
    </row>
    <row r="25" spans="2:14" ht="15.75" customHeight="1" x14ac:dyDescent="0.3">
      <c r="B25" s="425" t="s">
        <v>51</v>
      </c>
      <c r="C25" s="425" t="s">
        <v>69</v>
      </c>
      <c r="D25" s="425"/>
      <c r="E25" s="426" t="s">
        <v>251</v>
      </c>
      <c r="F25" s="426"/>
      <c r="G25" s="426"/>
      <c r="H25" s="455">
        <v>0</v>
      </c>
      <c r="I25" s="456"/>
      <c r="J25" s="457"/>
      <c r="K25" s="455">
        <v>0</v>
      </c>
      <c r="L25" s="456"/>
      <c r="M25" s="457"/>
      <c r="N25" s="12">
        <f>O60</f>
        <v>135</v>
      </c>
    </row>
    <row r="26" spans="2:14" ht="15.75" customHeight="1" x14ac:dyDescent="0.3">
      <c r="B26" s="425"/>
      <c r="C26" s="425"/>
      <c r="D26" s="425"/>
      <c r="E26" s="426"/>
      <c r="F26" s="426"/>
      <c r="G26" s="426"/>
      <c r="H26" s="449" t="s">
        <v>149</v>
      </c>
      <c r="I26" s="450"/>
      <c r="J26" s="451"/>
      <c r="K26" s="449" t="s">
        <v>18</v>
      </c>
      <c r="L26" s="450"/>
      <c r="M26" s="451"/>
      <c r="N26" s="51" t="s">
        <v>23</v>
      </c>
    </row>
    <row r="27" spans="2:14" ht="18" customHeight="1" x14ac:dyDescent="0.3">
      <c r="B27" s="425"/>
      <c r="C27" s="425"/>
      <c r="D27" s="425"/>
      <c r="E27" s="426"/>
      <c r="F27" s="426"/>
      <c r="G27" s="426"/>
      <c r="H27" s="452"/>
      <c r="I27" s="453"/>
      <c r="J27" s="454"/>
      <c r="K27" s="452"/>
      <c r="L27" s="453"/>
      <c r="M27" s="454"/>
      <c r="N27" s="11"/>
    </row>
    <row r="30" spans="2:14" ht="15.6" x14ac:dyDescent="0.3">
      <c r="B30" s="361" t="s">
        <v>71</v>
      </c>
      <c r="C30" s="361"/>
      <c r="D30" s="361"/>
      <c r="E30" s="361"/>
      <c r="F30" s="361"/>
      <c r="G30" s="361"/>
    </row>
    <row r="31" spans="2:14" ht="15.6" x14ac:dyDescent="0.3">
      <c r="B31" s="458" t="s">
        <v>72</v>
      </c>
      <c r="C31" s="458"/>
      <c r="D31" s="458"/>
      <c r="E31" s="458"/>
      <c r="F31" s="458" t="s">
        <v>73</v>
      </c>
      <c r="G31" s="458"/>
      <c r="H31" s="458"/>
    </row>
    <row r="32" spans="2:14" ht="15.6" x14ac:dyDescent="0.3">
      <c r="B32" s="480">
        <v>1</v>
      </c>
      <c r="C32" s="480"/>
      <c r="D32" s="480"/>
      <c r="E32" s="480"/>
      <c r="F32" s="480">
        <v>2</v>
      </c>
      <c r="G32" s="480"/>
      <c r="H32" s="480"/>
    </row>
    <row r="33" spans="2:8" ht="15.6" x14ac:dyDescent="0.3">
      <c r="B33" s="424" t="s">
        <v>74</v>
      </c>
      <c r="C33" s="424"/>
      <c r="D33" s="424"/>
      <c r="E33" s="424"/>
      <c r="F33" s="428">
        <f>F34+F36+F40+F44</f>
        <v>18883575</v>
      </c>
      <c r="G33" s="428"/>
      <c r="H33" s="428"/>
    </row>
    <row r="34" spans="2:8" ht="15.6" x14ac:dyDescent="0.3">
      <c r="B34" s="424" t="s">
        <v>75</v>
      </c>
      <c r="C34" s="424"/>
      <c r="D34" s="424"/>
      <c r="E34" s="424"/>
      <c r="F34" s="427"/>
      <c r="G34" s="427"/>
      <c r="H34" s="427"/>
    </row>
    <row r="35" spans="2:8" ht="15.6" x14ac:dyDescent="0.3">
      <c r="B35" s="423"/>
      <c r="C35" s="423"/>
      <c r="D35" s="423"/>
      <c r="E35" s="423"/>
      <c r="F35" s="427"/>
      <c r="G35" s="427"/>
      <c r="H35" s="427"/>
    </row>
    <row r="36" spans="2:8" ht="31.2" customHeight="1" x14ac:dyDescent="0.3">
      <c r="B36" s="424" t="s">
        <v>311</v>
      </c>
      <c r="C36" s="424"/>
      <c r="D36" s="424"/>
      <c r="E36" s="424"/>
      <c r="F36" s="428">
        <f>F39</f>
        <v>0</v>
      </c>
      <c r="G36" s="428"/>
      <c r="H36" s="428"/>
    </row>
    <row r="37" spans="2:8" ht="15.6" x14ac:dyDescent="0.3">
      <c r="B37" s="423" t="s">
        <v>252</v>
      </c>
      <c r="C37" s="423"/>
      <c r="D37" s="423"/>
      <c r="E37" s="423"/>
      <c r="F37" s="427"/>
      <c r="G37" s="427"/>
      <c r="H37" s="427"/>
    </row>
    <row r="38" spans="2:8" ht="31.5" customHeight="1" x14ac:dyDescent="0.3">
      <c r="B38" s="423" t="s">
        <v>253</v>
      </c>
      <c r="C38" s="423"/>
      <c r="D38" s="423"/>
      <c r="E38" s="423"/>
      <c r="F38" s="427"/>
      <c r="G38" s="427"/>
      <c r="H38" s="427"/>
    </row>
    <row r="39" spans="2:8" ht="15.6" x14ac:dyDescent="0.3">
      <c r="B39" s="423" t="s">
        <v>76</v>
      </c>
      <c r="C39" s="423"/>
      <c r="D39" s="423"/>
      <c r="E39" s="423"/>
      <c r="F39" s="427"/>
      <c r="G39" s="427"/>
      <c r="H39" s="427"/>
    </row>
    <row r="40" spans="2:8" ht="15.6" x14ac:dyDescent="0.3">
      <c r="B40" s="424" t="s">
        <v>312</v>
      </c>
      <c r="C40" s="424"/>
      <c r="D40" s="424"/>
      <c r="E40" s="424"/>
      <c r="F40" s="428">
        <f>F43</f>
        <v>18883575</v>
      </c>
      <c r="G40" s="428"/>
      <c r="H40" s="428"/>
    </row>
    <row r="41" spans="2:8" ht="15.6" x14ac:dyDescent="0.3">
      <c r="B41" s="423" t="s">
        <v>254</v>
      </c>
      <c r="C41" s="423"/>
      <c r="D41" s="423"/>
      <c r="E41" s="423"/>
      <c r="F41" s="427"/>
      <c r="G41" s="427"/>
      <c r="H41" s="427"/>
    </row>
    <row r="42" spans="2:8" ht="31.5" customHeight="1" x14ac:dyDescent="0.3">
      <c r="B42" s="423" t="s">
        <v>255</v>
      </c>
      <c r="C42" s="423"/>
      <c r="D42" s="423"/>
      <c r="E42" s="423"/>
      <c r="F42" s="427"/>
      <c r="G42" s="427"/>
      <c r="H42" s="427"/>
    </row>
    <row r="43" spans="2:8" ht="15.6" x14ac:dyDescent="0.3">
      <c r="B43" s="423" t="s">
        <v>77</v>
      </c>
      <c r="C43" s="423"/>
      <c r="D43" s="423"/>
      <c r="E43" s="423"/>
      <c r="F43" s="427">
        <f>L159</f>
        <v>18883575</v>
      </c>
      <c r="G43" s="427"/>
      <c r="H43" s="427"/>
    </row>
    <row r="44" spans="2:8" ht="15.6" x14ac:dyDescent="0.3">
      <c r="B44" s="424" t="s">
        <v>256</v>
      </c>
      <c r="C44" s="424"/>
      <c r="D44" s="424"/>
      <c r="E44" s="424"/>
      <c r="F44" s="427"/>
      <c r="G44" s="427"/>
      <c r="H44" s="427"/>
    </row>
    <row r="45" spans="2:8" ht="15.6" x14ac:dyDescent="0.3">
      <c r="B45" s="423"/>
      <c r="C45" s="423"/>
      <c r="D45" s="423"/>
      <c r="E45" s="423"/>
      <c r="F45" s="427"/>
      <c r="G45" s="427"/>
      <c r="H45" s="427"/>
    </row>
    <row r="46" spans="2:8" ht="15.6" x14ac:dyDescent="0.3">
      <c r="B46" s="424" t="s">
        <v>78</v>
      </c>
      <c r="C46" s="424"/>
      <c r="D46" s="424"/>
      <c r="E46" s="424"/>
      <c r="F46" s="428">
        <f>SUM(F47:H49)</f>
        <v>3720996.3</v>
      </c>
      <c r="G46" s="428"/>
      <c r="H46" s="428"/>
    </row>
    <row r="47" spans="2:8" ht="15.6" x14ac:dyDescent="0.3">
      <c r="B47" s="423" t="s">
        <v>79</v>
      </c>
      <c r="C47" s="423"/>
      <c r="D47" s="423"/>
      <c r="E47" s="423"/>
      <c r="F47" s="427">
        <f>M159</f>
        <v>3720996.3</v>
      </c>
      <c r="G47" s="427"/>
      <c r="H47" s="427"/>
    </row>
    <row r="48" spans="2:8" ht="15.6" x14ac:dyDescent="0.3">
      <c r="B48" s="423" t="s">
        <v>80</v>
      </c>
      <c r="C48" s="423"/>
      <c r="D48" s="423"/>
      <c r="E48" s="423"/>
      <c r="F48" s="427">
        <v>0</v>
      </c>
      <c r="G48" s="427"/>
      <c r="H48" s="427"/>
    </row>
    <row r="49" spans="2:17" ht="15.6" x14ac:dyDescent="0.3">
      <c r="B49" s="423" t="s">
        <v>81</v>
      </c>
      <c r="C49" s="423"/>
      <c r="D49" s="423"/>
      <c r="E49" s="423"/>
      <c r="F49" s="427">
        <v>0</v>
      </c>
      <c r="G49" s="427"/>
      <c r="H49" s="427"/>
    </row>
    <row r="50" spans="2:17" ht="15.6" x14ac:dyDescent="0.3">
      <c r="B50" s="424" t="s">
        <v>82</v>
      </c>
      <c r="C50" s="424"/>
      <c r="D50" s="424"/>
      <c r="E50" s="424"/>
      <c r="F50" s="428">
        <f>F33+F46</f>
        <v>22604571.300000001</v>
      </c>
      <c r="G50" s="428"/>
      <c r="H50" s="428"/>
    </row>
    <row r="52" spans="2:17" ht="15.6" x14ac:dyDescent="0.3">
      <c r="B52" s="361" t="s">
        <v>83</v>
      </c>
      <c r="C52" s="361"/>
      <c r="D52" s="361"/>
      <c r="E52" s="361"/>
      <c r="F52" s="361"/>
      <c r="G52" s="361"/>
      <c r="H52" s="361"/>
    </row>
    <row r="53" spans="2:17" ht="16.2" customHeight="1" x14ac:dyDescent="0.3">
      <c r="B53" s="477" t="s">
        <v>84</v>
      </c>
      <c r="C53" s="359" t="s">
        <v>85</v>
      </c>
      <c r="D53" s="359" t="s">
        <v>86</v>
      </c>
      <c r="E53" s="359" t="s">
        <v>87</v>
      </c>
      <c r="F53" s="359" t="s">
        <v>88</v>
      </c>
      <c r="G53" s="359" t="s">
        <v>89</v>
      </c>
      <c r="H53" s="359" t="s">
        <v>90</v>
      </c>
      <c r="I53" s="359" t="s">
        <v>91</v>
      </c>
      <c r="J53" s="359"/>
      <c r="K53" s="359"/>
      <c r="L53" s="359"/>
      <c r="M53" s="359"/>
      <c r="N53" s="359" t="s">
        <v>6</v>
      </c>
      <c r="O53" s="359"/>
      <c r="P53" s="359" t="s">
        <v>92</v>
      </c>
      <c r="Q53" s="359" t="s">
        <v>93</v>
      </c>
    </row>
    <row r="54" spans="2:17" ht="46.95" customHeight="1" x14ac:dyDescent="0.3">
      <c r="B54" s="478"/>
      <c r="C54" s="359"/>
      <c r="D54" s="359"/>
      <c r="E54" s="359"/>
      <c r="F54" s="359"/>
      <c r="G54" s="359"/>
      <c r="H54" s="359"/>
      <c r="I54" s="359" t="s">
        <v>45</v>
      </c>
      <c r="J54" s="359" t="s">
        <v>94</v>
      </c>
      <c r="K54" s="359"/>
      <c r="L54" s="359"/>
      <c r="M54" s="359" t="s">
        <v>727</v>
      </c>
      <c r="N54" s="359" t="s">
        <v>96</v>
      </c>
      <c r="O54" s="359" t="s">
        <v>97</v>
      </c>
      <c r="P54" s="359"/>
      <c r="Q54" s="359"/>
    </row>
    <row r="55" spans="2:17" ht="96" customHeight="1" x14ac:dyDescent="0.3">
      <c r="B55" s="479"/>
      <c r="C55" s="359"/>
      <c r="D55" s="359"/>
      <c r="E55" s="359"/>
      <c r="F55" s="359"/>
      <c r="G55" s="359"/>
      <c r="H55" s="359"/>
      <c r="I55" s="359"/>
      <c r="J55" s="3" t="s">
        <v>98</v>
      </c>
      <c r="K55" s="3" t="s">
        <v>99</v>
      </c>
      <c r="L55" s="3" t="s">
        <v>100</v>
      </c>
      <c r="M55" s="359"/>
      <c r="N55" s="359"/>
      <c r="O55" s="359"/>
      <c r="P55" s="359"/>
      <c r="Q55" s="359"/>
    </row>
    <row r="56" spans="2:17" ht="15.6" x14ac:dyDescent="0.3">
      <c r="B56" s="4">
        <v>1</v>
      </c>
      <c r="C56" s="4">
        <v>2</v>
      </c>
      <c r="D56" s="4">
        <v>3</v>
      </c>
      <c r="E56" s="4">
        <v>4</v>
      </c>
      <c r="F56" s="4">
        <v>5</v>
      </c>
      <c r="G56" s="4">
        <v>6</v>
      </c>
      <c r="H56" s="4">
        <v>7</v>
      </c>
      <c r="I56" s="4">
        <v>8</v>
      </c>
      <c r="J56" s="4">
        <v>9</v>
      </c>
      <c r="K56" s="4">
        <v>10</v>
      </c>
      <c r="L56" s="4">
        <v>11</v>
      </c>
      <c r="M56" s="4">
        <v>12</v>
      </c>
      <c r="N56" s="4">
        <v>13</v>
      </c>
      <c r="O56" s="4">
        <v>14</v>
      </c>
      <c r="P56" s="4">
        <v>15</v>
      </c>
      <c r="Q56" s="4">
        <v>16</v>
      </c>
    </row>
    <row r="57" spans="2:17" ht="15.75" customHeight="1" x14ac:dyDescent="0.3">
      <c r="B57" s="481" t="s">
        <v>257</v>
      </c>
      <c r="C57" s="400" t="s">
        <v>101</v>
      </c>
      <c r="D57" s="346" t="s">
        <v>258</v>
      </c>
      <c r="E57" s="346" t="s">
        <v>259</v>
      </c>
      <c r="F57" s="346" t="s">
        <v>260</v>
      </c>
      <c r="G57" s="346" t="s">
        <v>261</v>
      </c>
      <c r="H57" s="400" t="s">
        <v>102</v>
      </c>
      <c r="I57" s="393">
        <f>I159</f>
        <v>22604571.300000001</v>
      </c>
      <c r="J57" s="393">
        <f>J159</f>
        <v>0</v>
      </c>
      <c r="K57" s="393">
        <f>K159</f>
        <v>0</v>
      </c>
      <c r="L57" s="393">
        <f>L159</f>
        <v>18883575</v>
      </c>
      <c r="M57" s="393">
        <f>M159</f>
        <v>3720996.3</v>
      </c>
      <c r="N57" s="346" t="s">
        <v>262</v>
      </c>
      <c r="O57" s="38">
        <f>SUM(O89,O119,O125,O133,O151,O155)</f>
        <v>1640</v>
      </c>
      <c r="P57" s="411"/>
      <c r="Q57" s="400"/>
    </row>
    <row r="58" spans="2:17" ht="15.75" customHeight="1" x14ac:dyDescent="0.3">
      <c r="B58" s="482"/>
      <c r="C58" s="401"/>
      <c r="D58" s="347"/>
      <c r="E58" s="347"/>
      <c r="F58" s="347"/>
      <c r="G58" s="347"/>
      <c r="H58" s="401"/>
      <c r="I58" s="394"/>
      <c r="J58" s="394"/>
      <c r="K58" s="394"/>
      <c r="L58" s="394"/>
      <c r="M58" s="394"/>
      <c r="N58" s="347"/>
      <c r="O58" s="165"/>
      <c r="P58" s="412"/>
      <c r="Q58" s="401"/>
    </row>
    <row r="59" spans="2:17" ht="33.75" customHeight="1" x14ac:dyDescent="0.3">
      <c r="B59" s="482"/>
      <c r="C59" s="401"/>
      <c r="D59" s="347"/>
      <c r="E59" s="347"/>
      <c r="F59" s="347"/>
      <c r="G59" s="347"/>
      <c r="H59" s="401"/>
      <c r="I59" s="394"/>
      <c r="J59" s="394"/>
      <c r="K59" s="394"/>
      <c r="L59" s="394"/>
      <c r="M59" s="394"/>
      <c r="N59" s="348"/>
      <c r="O59" s="11" t="s">
        <v>23</v>
      </c>
      <c r="P59" s="412"/>
      <c r="Q59" s="401"/>
    </row>
    <row r="60" spans="2:17" ht="15.75" customHeight="1" x14ac:dyDescent="0.3">
      <c r="B60" s="482"/>
      <c r="C60" s="401"/>
      <c r="D60" s="347"/>
      <c r="E60" s="347"/>
      <c r="F60" s="347"/>
      <c r="G60" s="347"/>
      <c r="H60" s="401"/>
      <c r="I60" s="394"/>
      <c r="J60" s="394"/>
      <c r="K60" s="394"/>
      <c r="L60" s="394"/>
      <c r="M60" s="394"/>
      <c r="N60" s="346" t="s">
        <v>263</v>
      </c>
      <c r="O60" s="12">
        <f>O131</f>
        <v>135</v>
      </c>
      <c r="P60" s="412"/>
      <c r="Q60" s="401"/>
    </row>
    <row r="61" spans="2:17" ht="15.75" customHeight="1" x14ac:dyDescent="0.3">
      <c r="B61" s="482"/>
      <c r="C61" s="401"/>
      <c r="D61" s="347"/>
      <c r="E61" s="347"/>
      <c r="F61" s="347"/>
      <c r="G61" s="347"/>
      <c r="H61" s="401"/>
      <c r="I61" s="394"/>
      <c r="J61" s="394"/>
      <c r="K61" s="394"/>
      <c r="L61" s="394"/>
      <c r="M61" s="394"/>
      <c r="N61" s="347"/>
      <c r="O61" s="149"/>
      <c r="P61" s="412"/>
      <c r="Q61" s="401"/>
    </row>
    <row r="62" spans="2:17" ht="39.75" customHeight="1" x14ac:dyDescent="0.3">
      <c r="B62" s="482"/>
      <c r="C62" s="401"/>
      <c r="D62" s="347"/>
      <c r="E62" s="347"/>
      <c r="F62" s="347"/>
      <c r="G62" s="347"/>
      <c r="H62" s="401"/>
      <c r="I62" s="394"/>
      <c r="J62" s="394"/>
      <c r="K62" s="394"/>
      <c r="L62" s="394"/>
      <c r="M62" s="394"/>
      <c r="N62" s="348"/>
      <c r="O62" s="11" t="s">
        <v>23</v>
      </c>
      <c r="P62" s="412"/>
      <c r="Q62" s="401"/>
    </row>
    <row r="63" spans="2:17" ht="15.75" customHeight="1" x14ac:dyDescent="0.3">
      <c r="B63" s="482"/>
      <c r="C63" s="401"/>
      <c r="D63" s="347"/>
      <c r="E63" s="347"/>
      <c r="F63" s="347"/>
      <c r="G63" s="347"/>
      <c r="H63" s="401"/>
      <c r="I63" s="394"/>
      <c r="J63" s="394"/>
      <c r="K63" s="394"/>
      <c r="L63" s="394"/>
      <c r="M63" s="394"/>
      <c r="N63" s="346" t="s">
        <v>302</v>
      </c>
      <c r="O63" s="191">
        <v>12.9</v>
      </c>
      <c r="P63" s="412"/>
      <c r="Q63" s="401"/>
    </row>
    <row r="64" spans="2:17" ht="15.75" customHeight="1" x14ac:dyDescent="0.3">
      <c r="B64" s="482"/>
      <c r="C64" s="401"/>
      <c r="D64" s="347"/>
      <c r="E64" s="347"/>
      <c r="F64" s="347"/>
      <c r="G64" s="347"/>
      <c r="H64" s="401"/>
      <c r="I64" s="394"/>
      <c r="J64" s="394"/>
      <c r="K64" s="394"/>
      <c r="L64" s="394"/>
      <c r="M64" s="394"/>
      <c r="N64" s="347"/>
      <c r="O64" s="241"/>
      <c r="P64" s="412"/>
      <c r="Q64" s="401"/>
    </row>
    <row r="65" spans="2:17" ht="34.5" customHeight="1" x14ac:dyDescent="0.3">
      <c r="B65" s="482"/>
      <c r="C65" s="401"/>
      <c r="D65" s="347"/>
      <c r="E65" s="347"/>
      <c r="F65" s="347"/>
      <c r="G65" s="347"/>
      <c r="H65" s="401"/>
      <c r="I65" s="394"/>
      <c r="J65" s="394"/>
      <c r="K65" s="394"/>
      <c r="L65" s="394"/>
      <c r="M65" s="394"/>
      <c r="N65" s="348"/>
      <c r="O65" s="51" t="s">
        <v>23</v>
      </c>
      <c r="P65" s="412"/>
      <c r="Q65" s="401"/>
    </row>
    <row r="66" spans="2:17" ht="15.75" customHeight="1" x14ac:dyDescent="0.3">
      <c r="B66" s="482"/>
      <c r="C66" s="401"/>
      <c r="D66" s="347"/>
      <c r="E66" s="347"/>
      <c r="F66" s="347"/>
      <c r="G66" s="347"/>
      <c r="H66" s="401"/>
      <c r="I66" s="394"/>
      <c r="J66" s="394"/>
      <c r="K66" s="394"/>
      <c r="L66" s="394"/>
      <c r="M66" s="394"/>
      <c r="N66" s="369" t="s">
        <v>264</v>
      </c>
      <c r="O66" s="89">
        <f>SUM(O94,O100,O106,O114,O122,O134,O147,O152,O157)</f>
        <v>8404</v>
      </c>
      <c r="P66" s="413"/>
      <c r="Q66" s="401"/>
    </row>
    <row r="67" spans="2:17" ht="15.6" x14ac:dyDescent="0.3">
      <c r="B67" s="482"/>
      <c r="C67" s="401"/>
      <c r="D67" s="347"/>
      <c r="E67" s="347"/>
      <c r="F67" s="347"/>
      <c r="G67" s="347"/>
      <c r="H67" s="401"/>
      <c r="I67" s="394"/>
      <c r="J67" s="394"/>
      <c r="K67" s="394"/>
      <c r="L67" s="394"/>
      <c r="M67" s="394"/>
      <c r="N67" s="366"/>
      <c r="O67" s="237"/>
      <c r="P67" s="413"/>
      <c r="Q67" s="401"/>
    </row>
    <row r="68" spans="2:17" ht="19.5" customHeight="1" x14ac:dyDescent="0.3">
      <c r="B68" s="482"/>
      <c r="C68" s="401"/>
      <c r="D68" s="347"/>
      <c r="E68" s="347"/>
      <c r="F68" s="347"/>
      <c r="G68" s="347"/>
      <c r="H68" s="401"/>
      <c r="I68" s="394"/>
      <c r="J68" s="394"/>
      <c r="K68" s="394"/>
      <c r="L68" s="394"/>
      <c r="M68" s="394"/>
      <c r="N68" s="406"/>
      <c r="O68" s="11" t="s">
        <v>23</v>
      </c>
      <c r="P68" s="413"/>
      <c r="Q68" s="401"/>
    </row>
    <row r="69" spans="2:17" ht="15.75" customHeight="1" x14ac:dyDescent="0.3">
      <c r="B69" s="482"/>
      <c r="C69" s="401"/>
      <c r="D69" s="347"/>
      <c r="E69" s="347"/>
      <c r="F69" s="347"/>
      <c r="G69" s="347"/>
      <c r="H69" s="401"/>
      <c r="I69" s="394"/>
      <c r="J69" s="394"/>
      <c r="K69" s="394"/>
      <c r="L69" s="394"/>
      <c r="M69" s="394"/>
      <c r="N69" s="346" t="s">
        <v>292</v>
      </c>
      <c r="O69" s="90">
        <f>SUM(O99,O104,O117,O121,O130,O150,O154,O158)</f>
        <v>1858</v>
      </c>
      <c r="P69" s="412"/>
      <c r="Q69" s="401"/>
    </row>
    <row r="70" spans="2:17" ht="15.75" customHeight="1" x14ac:dyDescent="0.3">
      <c r="B70" s="482"/>
      <c r="C70" s="401"/>
      <c r="D70" s="347"/>
      <c r="E70" s="347"/>
      <c r="F70" s="347"/>
      <c r="G70" s="347"/>
      <c r="H70" s="401"/>
      <c r="I70" s="394"/>
      <c r="J70" s="394"/>
      <c r="K70" s="394"/>
      <c r="L70" s="394"/>
      <c r="M70" s="394"/>
      <c r="N70" s="347"/>
      <c r="O70" s="220"/>
      <c r="P70" s="412"/>
      <c r="Q70" s="401"/>
    </row>
    <row r="71" spans="2:17" ht="32.25" customHeight="1" x14ac:dyDescent="0.3">
      <c r="B71" s="482"/>
      <c r="C71" s="401"/>
      <c r="D71" s="347"/>
      <c r="E71" s="347"/>
      <c r="F71" s="347"/>
      <c r="G71" s="347"/>
      <c r="H71" s="401"/>
      <c r="I71" s="394"/>
      <c r="J71" s="394"/>
      <c r="K71" s="394"/>
      <c r="L71" s="394"/>
      <c r="M71" s="394"/>
      <c r="N71" s="348"/>
      <c r="O71" s="11" t="s">
        <v>23</v>
      </c>
      <c r="P71" s="412"/>
      <c r="Q71" s="401"/>
    </row>
    <row r="72" spans="2:17" ht="15.75" customHeight="1" x14ac:dyDescent="0.3">
      <c r="B72" s="482"/>
      <c r="C72" s="401"/>
      <c r="D72" s="347"/>
      <c r="E72" s="347"/>
      <c r="F72" s="347"/>
      <c r="G72" s="347"/>
      <c r="H72" s="401"/>
      <c r="I72" s="394"/>
      <c r="J72" s="394"/>
      <c r="K72" s="394"/>
      <c r="L72" s="394"/>
      <c r="M72" s="394"/>
      <c r="N72" s="346" t="s">
        <v>265</v>
      </c>
      <c r="O72" s="38">
        <f>SUM(O87,O123)</f>
        <v>70</v>
      </c>
      <c r="P72" s="412"/>
      <c r="Q72" s="401"/>
    </row>
    <row r="73" spans="2:17" ht="15.75" customHeight="1" x14ac:dyDescent="0.3">
      <c r="B73" s="482"/>
      <c r="C73" s="401"/>
      <c r="D73" s="347"/>
      <c r="E73" s="347"/>
      <c r="F73" s="347"/>
      <c r="G73" s="347"/>
      <c r="H73" s="401"/>
      <c r="I73" s="394"/>
      <c r="J73" s="394"/>
      <c r="K73" s="394"/>
      <c r="L73" s="394"/>
      <c r="M73" s="394"/>
      <c r="N73" s="347"/>
      <c r="O73" s="90"/>
      <c r="P73" s="412"/>
      <c r="Q73" s="401"/>
    </row>
    <row r="74" spans="2:17" ht="15.6" x14ac:dyDescent="0.3">
      <c r="B74" s="482"/>
      <c r="C74" s="401"/>
      <c r="D74" s="347"/>
      <c r="E74" s="347"/>
      <c r="F74" s="347"/>
      <c r="G74" s="347"/>
      <c r="H74" s="401"/>
      <c r="I74" s="394"/>
      <c r="J74" s="394"/>
      <c r="K74" s="394"/>
      <c r="L74" s="394"/>
      <c r="M74" s="394"/>
      <c r="N74" s="348"/>
      <c r="O74" s="11" t="s">
        <v>23</v>
      </c>
      <c r="P74" s="412"/>
      <c r="Q74" s="401"/>
    </row>
    <row r="75" spans="2:17" ht="15.6" x14ac:dyDescent="0.3">
      <c r="B75" s="482"/>
      <c r="C75" s="401"/>
      <c r="D75" s="347"/>
      <c r="E75" s="347"/>
      <c r="F75" s="347"/>
      <c r="G75" s="347"/>
      <c r="H75" s="401"/>
      <c r="I75" s="394"/>
      <c r="J75" s="394"/>
      <c r="K75" s="394"/>
      <c r="L75" s="394"/>
      <c r="M75" s="394"/>
      <c r="N75" s="346" t="s">
        <v>266</v>
      </c>
      <c r="O75" s="12">
        <f>SUM(O90,O108,O144)</f>
        <v>8</v>
      </c>
      <c r="P75" s="412"/>
      <c r="Q75" s="401"/>
    </row>
    <row r="76" spans="2:17" ht="15.6" x14ac:dyDescent="0.3">
      <c r="B76" s="482"/>
      <c r="C76" s="401"/>
      <c r="D76" s="347"/>
      <c r="E76" s="347"/>
      <c r="F76" s="347"/>
      <c r="G76" s="347"/>
      <c r="H76" s="401"/>
      <c r="I76" s="394"/>
      <c r="J76" s="394"/>
      <c r="K76" s="394"/>
      <c r="L76" s="394"/>
      <c r="M76" s="394"/>
      <c r="N76" s="347"/>
      <c r="O76" s="230"/>
      <c r="P76" s="412"/>
      <c r="Q76" s="401"/>
    </row>
    <row r="77" spans="2:17" ht="47.25" customHeight="1" x14ac:dyDescent="0.3">
      <c r="B77" s="482"/>
      <c r="C77" s="401"/>
      <c r="D77" s="347"/>
      <c r="E77" s="347"/>
      <c r="F77" s="347"/>
      <c r="G77" s="347"/>
      <c r="H77" s="401"/>
      <c r="I77" s="394"/>
      <c r="J77" s="394"/>
      <c r="K77" s="394"/>
      <c r="L77" s="394"/>
      <c r="M77" s="394"/>
      <c r="N77" s="348"/>
      <c r="O77" s="11" t="s">
        <v>23</v>
      </c>
      <c r="P77" s="412"/>
      <c r="Q77" s="401"/>
    </row>
    <row r="78" spans="2:17" ht="15.75" customHeight="1" x14ac:dyDescent="0.3">
      <c r="B78" s="482"/>
      <c r="C78" s="401"/>
      <c r="D78" s="347"/>
      <c r="E78" s="347"/>
      <c r="F78" s="347"/>
      <c r="G78" s="347"/>
      <c r="H78" s="401"/>
      <c r="I78" s="394"/>
      <c r="J78" s="394"/>
      <c r="K78" s="394"/>
      <c r="L78" s="394"/>
      <c r="M78" s="394"/>
      <c r="N78" s="346" t="s">
        <v>267</v>
      </c>
      <c r="O78" s="38">
        <f>SUM(O88,O116,O124,O126,O148,O153)</f>
        <v>1869</v>
      </c>
      <c r="P78" s="412"/>
      <c r="Q78" s="401"/>
    </row>
    <row r="79" spans="2:17" ht="15.75" customHeight="1" x14ac:dyDescent="0.3">
      <c r="B79" s="482"/>
      <c r="C79" s="401"/>
      <c r="D79" s="347"/>
      <c r="E79" s="347"/>
      <c r="F79" s="347"/>
      <c r="G79" s="347"/>
      <c r="H79" s="401"/>
      <c r="I79" s="394"/>
      <c r="J79" s="394"/>
      <c r="K79" s="394"/>
      <c r="L79" s="394"/>
      <c r="M79" s="394"/>
      <c r="N79" s="347"/>
      <c r="O79" s="90"/>
      <c r="P79" s="412"/>
      <c r="Q79" s="401"/>
    </row>
    <row r="80" spans="2:17" ht="23.25" customHeight="1" x14ac:dyDescent="0.3">
      <c r="B80" s="482"/>
      <c r="C80" s="401"/>
      <c r="D80" s="347"/>
      <c r="E80" s="347"/>
      <c r="F80" s="347"/>
      <c r="G80" s="347"/>
      <c r="H80" s="401"/>
      <c r="I80" s="394"/>
      <c r="J80" s="394"/>
      <c r="K80" s="394"/>
      <c r="L80" s="394"/>
      <c r="M80" s="394"/>
      <c r="N80" s="347"/>
      <c r="O80" s="51" t="s">
        <v>23</v>
      </c>
      <c r="P80" s="412"/>
      <c r="Q80" s="401"/>
    </row>
    <row r="81" spans="2:19" ht="15.75" customHeight="1" x14ac:dyDescent="0.3">
      <c r="B81" s="482"/>
      <c r="C81" s="401"/>
      <c r="D81" s="347"/>
      <c r="E81" s="347"/>
      <c r="F81" s="347"/>
      <c r="G81" s="347"/>
      <c r="H81" s="401"/>
      <c r="I81" s="394"/>
      <c r="J81" s="394"/>
      <c r="K81" s="394"/>
      <c r="L81" s="394"/>
      <c r="M81" s="410"/>
      <c r="N81" s="346" t="s">
        <v>268</v>
      </c>
      <c r="O81" s="89">
        <f>SUM(O92,O98,O102,O110,O120,O127,O145,O149,O156)</f>
        <v>10720</v>
      </c>
      <c r="P81" s="413"/>
      <c r="Q81" s="401"/>
    </row>
    <row r="82" spans="2:19" ht="15.6" x14ac:dyDescent="0.3">
      <c r="B82" s="482"/>
      <c r="C82" s="401"/>
      <c r="D82" s="347"/>
      <c r="E82" s="347"/>
      <c r="F82" s="347"/>
      <c r="G82" s="347"/>
      <c r="H82" s="401"/>
      <c r="I82" s="394"/>
      <c r="J82" s="394"/>
      <c r="K82" s="394"/>
      <c r="L82" s="394"/>
      <c r="M82" s="410"/>
      <c r="N82" s="347"/>
      <c r="O82" s="237"/>
      <c r="P82" s="413"/>
      <c r="Q82" s="401"/>
    </row>
    <row r="83" spans="2:19" ht="23.25" customHeight="1" x14ac:dyDescent="0.3">
      <c r="B83" s="482"/>
      <c r="C83" s="401"/>
      <c r="D83" s="347"/>
      <c r="E83" s="347"/>
      <c r="F83" s="347"/>
      <c r="G83" s="347"/>
      <c r="H83" s="401"/>
      <c r="I83" s="394"/>
      <c r="J83" s="394"/>
      <c r="K83" s="394"/>
      <c r="L83" s="394"/>
      <c r="M83" s="410"/>
      <c r="N83" s="348"/>
      <c r="O83" s="51" t="s">
        <v>23</v>
      </c>
      <c r="P83" s="413"/>
      <c r="Q83" s="401"/>
    </row>
    <row r="84" spans="2:19" ht="15.75" customHeight="1" x14ac:dyDescent="0.3">
      <c r="B84" s="482"/>
      <c r="C84" s="401"/>
      <c r="D84" s="347"/>
      <c r="E84" s="347"/>
      <c r="F84" s="347"/>
      <c r="G84" s="347"/>
      <c r="H84" s="401"/>
      <c r="I84" s="394"/>
      <c r="J84" s="394"/>
      <c r="K84" s="394"/>
      <c r="L84" s="394"/>
      <c r="M84" s="394"/>
      <c r="N84" s="366" t="s">
        <v>269</v>
      </c>
      <c r="O84" s="12">
        <f>O128</f>
        <v>5</v>
      </c>
      <c r="P84" s="413"/>
      <c r="Q84" s="401"/>
    </row>
    <row r="85" spans="2:19" ht="15.75" customHeight="1" x14ac:dyDescent="0.3">
      <c r="B85" s="482"/>
      <c r="C85" s="401"/>
      <c r="D85" s="347"/>
      <c r="E85" s="347"/>
      <c r="F85" s="347"/>
      <c r="G85" s="347"/>
      <c r="H85" s="401"/>
      <c r="I85" s="394"/>
      <c r="J85" s="394"/>
      <c r="K85" s="394"/>
      <c r="L85" s="394"/>
      <c r="M85" s="394"/>
      <c r="N85" s="366"/>
      <c r="O85" s="149"/>
      <c r="P85" s="413"/>
      <c r="Q85" s="401"/>
    </row>
    <row r="86" spans="2:19" ht="15.6" x14ac:dyDescent="0.3">
      <c r="B86" s="483"/>
      <c r="C86" s="402"/>
      <c r="D86" s="348"/>
      <c r="E86" s="348"/>
      <c r="F86" s="348"/>
      <c r="G86" s="348"/>
      <c r="H86" s="402"/>
      <c r="I86" s="395"/>
      <c r="J86" s="395"/>
      <c r="K86" s="395"/>
      <c r="L86" s="395"/>
      <c r="M86" s="395"/>
      <c r="N86" s="406"/>
      <c r="O86" s="11" t="s">
        <v>23</v>
      </c>
      <c r="P86" s="414"/>
      <c r="Q86" s="402"/>
    </row>
    <row r="87" spans="2:19" ht="31.5" customHeight="1" outlineLevel="1" x14ac:dyDescent="0.3">
      <c r="B87" s="346" t="s">
        <v>270</v>
      </c>
      <c r="C87" s="420"/>
      <c r="D87" s="375" t="s">
        <v>271</v>
      </c>
      <c r="E87" s="375" t="s">
        <v>523</v>
      </c>
      <c r="F87" s="396"/>
      <c r="G87" s="375" t="s">
        <v>261</v>
      </c>
      <c r="H87" s="415"/>
      <c r="I87" s="393">
        <v>319955.3</v>
      </c>
      <c r="J87" s="393">
        <v>0</v>
      </c>
      <c r="K87" s="393">
        <v>0</v>
      </c>
      <c r="L87" s="393">
        <v>271962</v>
      </c>
      <c r="M87" s="393">
        <v>47993.3</v>
      </c>
      <c r="N87" s="74" t="s">
        <v>585</v>
      </c>
      <c r="O87" s="90">
        <v>15</v>
      </c>
      <c r="P87" s="400" t="s">
        <v>273</v>
      </c>
      <c r="Q87" s="400" t="s">
        <v>272</v>
      </c>
    </row>
    <row r="88" spans="2:19" ht="46.8" outlineLevel="1" x14ac:dyDescent="0.3">
      <c r="B88" s="347"/>
      <c r="C88" s="421"/>
      <c r="D88" s="376"/>
      <c r="E88" s="376"/>
      <c r="F88" s="397"/>
      <c r="G88" s="376"/>
      <c r="H88" s="416"/>
      <c r="I88" s="394"/>
      <c r="J88" s="394"/>
      <c r="K88" s="394"/>
      <c r="L88" s="394"/>
      <c r="M88" s="394"/>
      <c r="N88" s="74" t="s">
        <v>586</v>
      </c>
      <c r="O88" s="38">
        <v>182</v>
      </c>
      <c r="P88" s="401"/>
      <c r="Q88" s="401"/>
      <c r="S88" s="65"/>
    </row>
    <row r="89" spans="2:19" ht="46.8" outlineLevel="1" x14ac:dyDescent="0.3">
      <c r="B89" s="347"/>
      <c r="C89" s="421"/>
      <c r="D89" s="376"/>
      <c r="E89" s="376"/>
      <c r="F89" s="397"/>
      <c r="G89" s="376"/>
      <c r="H89" s="416"/>
      <c r="I89" s="394"/>
      <c r="J89" s="394"/>
      <c r="K89" s="394"/>
      <c r="L89" s="394"/>
      <c r="M89" s="394"/>
      <c r="N89" s="74" t="s">
        <v>587</v>
      </c>
      <c r="O89" s="25">
        <v>182</v>
      </c>
      <c r="P89" s="402"/>
      <c r="Q89" s="402"/>
    </row>
    <row r="90" spans="2:19" ht="173.25" customHeight="1" outlineLevel="1" x14ac:dyDescent="0.3">
      <c r="B90" s="346" t="s">
        <v>274</v>
      </c>
      <c r="C90" s="420"/>
      <c r="D90" s="375" t="s">
        <v>271</v>
      </c>
      <c r="E90" s="375" t="s">
        <v>741</v>
      </c>
      <c r="F90" s="396"/>
      <c r="G90" s="375" t="s">
        <v>261</v>
      </c>
      <c r="H90" s="415"/>
      <c r="I90" s="393">
        <v>1080045</v>
      </c>
      <c r="J90" s="393">
        <v>0</v>
      </c>
      <c r="K90" s="393">
        <v>0</v>
      </c>
      <c r="L90" s="393">
        <v>918038</v>
      </c>
      <c r="M90" s="393">
        <v>162007</v>
      </c>
      <c r="N90" s="370" t="s">
        <v>588</v>
      </c>
      <c r="O90" s="38">
        <v>2</v>
      </c>
      <c r="P90" s="403" t="s">
        <v>453</v>
      </c>
      <c r="Q90" s="400" t="s">
        <v>519</v>
      </c>
    </row>
    <row r="91" spans="2:19" ht="29.25" customHeight="1" outlineLevel="1" x14ac:dyDescent="0.3">
      <c r="B91" s="347"/>
      <c r="C91" s="421"/>
      <c r="D91" s="376"/>
      <c r="E91" s="376"/>
      <c r="F91" s="397"/>
      <c r="G91" s="376"/>
      <c r="H91" s="416"/>
      <c r="I91" s="394"/>
      <c r="J91" s="394"/>
      <c r="K91" s="394"/>
      <c r="L91" s="394"/>
      <c r="M91" s="394"/>
      <c r="N91" s="372"/>
      <c r="O91" s="220"/>
      <c r="P91" s="401"/>
      <c r="Q91" s="401"/>
    </row>
    <row r="92" spans="2:19" ht="15.6" outlineLevel="1" x14ac:dyDescent="0.3">
      <c r="B92" s="347"/>
      <c r="C92" s="421"/>
      <c r="D92" s="376"/>
      <c r="E92" s="376"/>
      <c r="F92" s="397"/>
      <c r="G92" s="376"/>
      <c r="H92" s="416"/>
      <c r="I92" s="394"/>
      <c r="J92" s="394"/>
      <c r="K92" s="394"/>
      <c r="L92" s="394"/>
      <c r="M92" s="394"/>
      <c r="N92" s="370" t="s">
        <v>589</v>
      </c>
      <c r="O92" s="38">
        <v>1050</v>
      </c>
      <c r="P92" s="404"/>
      <c r="Q92" s="401"/>
    </row>
    <row r="93" spans="2:19" ht="17.25" customHeight="1" outlineLevel="1" x14ac:dyDescent="0.3">
      <c r="B93" s="347"/>
      <c r="C93" s="421"/>
      <c r="D93" s="376"/>
      <c r="E93" s="376"/>
      <c r="F93" s="397"/>
      <c r="G93" s="376"/>
      <c r="H93" s="416"/>
      <c r="I93" s="394"/>
      <c r="J93" s="394"/>
      <c r="K93" s="394"/>
      <c r="L93" s="394"/>
      <c r="M93" s="394"/>
      <c r="N93" s="372"/>
      <c r="O93" s="220"/>
      <c r="P93" s="401"/>
      <c r="Q93" s="401"/>
    </row>
    <row r="94" spans="2:19" ht="15.6" outlineLevel="1" x14ac:dyDescent="0.3">
      <c r="B94" s="347"/>
      <c r="C94" s="421"/>
      <c r="D94" s="376"/>
      <c r="E94" s="376"/>
      <c r="F94" s="397"/>
      <c r="G94" s="376"/>
      <c r="H94" s="416"/>
      <c r="I94" s="394"/>
      <c r="J94" s="394"/>
      <c r="K94" s="394"/>
      <c r="L94" s="394"/>
      <c r="M94" s="394"/>
      <c r="N94" s="370" t="s">
        <v>590</v>
      </c>
      <c r="O94" s="38">
        <v>734</v>
      </c>
      <c r="P94" s="404"/>
      <c r="Q94" s="401"/>
    </row>
    <row r="95" spans="2:19" ht="32.25" customHeight="1" outlineLevel="1" x14ac:dyDescent="0.3">
      <c r="B95" s="347"/>
      <c r="C95" s="421"/>
      <c r="D95" s="376"/>
      <c r="E95" s="376"/>
      <c r="F95" s="397"/>
      <c r="G95" s="376"/>
      <c r="H95" s="416"/>
      <c r="I95" s="394"/>
      <c r="J95" s="394"/>
      <c r="K95" s="394"/>
      <c r="L95" s="394"/>
      <c r="M95" s="394"/>
      <c r="N95" s="372"/>
      <c r="O95" s="220"/>
      <c r="P95" s="401"/>
      <c r="Q95" s="401"/>
    </row>
    <row r="96" spans="2:19" ht="15.6" outlineLevel="1" x14ac:dyDescent="0.3">
      <c r="B96" s="347"/>
      <c r="C96" s="421"/>
      <c r="D96" s="376"/>
      <c r="E96" s="376"/>
      <c r="F96" s="397"/>
      <c r="G96" s="376"/>
      <c r="H96" s="416"/>
      <c r="I96" s="394"/>
      <c r="J96" s="394"/>
      <c r="K96" s="394"/>
      <c r="L96" s="394"/>
      <c r="M96" s="394"/>
      <c r="N96" s="370" t="s">
        <v>591</v>
      </c>
      <c r="O96" s="25">
        <v>33</v>
      </c>
      <c r="P96" s="404"/>
      <c r="Q96" s="401"/>
    </row>
    <row r="97" spans="2:19" ht="51" customHeight="1" outlineLevel="1" x14ac:dyDescent="0.3">
      <c r="B97" s="348"/>
      <c r="C97" s="154"/>
      <c r="D97" s="192"/>
      <c r="E97" s="192"/>
      <c r="F97" s="194"/>
      <c r="G97" s="192"/>
      <c r="H97" s="193"/>
      <c r="I97" s="138"/>
      <c r="J97" s="138"/>
      <c r="K97" s="138"/>
      <c r="L97" s="138"/>
      <c r="M97" s="138"/>
      <c r="N97" s="372"/>
      <c r="O97" s="219"/>
      <c r="P97" s="83"/>
      <c r="Q97" s="83"/>
    </row>
    <row r="98" spans="2:19" ht="31.5" customHeight="1" outlineLevel="1" x14ac:dyDescent="0.3">
      <c r="B98" s="346" t="s">
        <v>278</v>
      </c>
      <c r="C98" s="420"/>
      <c r="D98" s="375" t="s">
        <v>271</v>
      </c>
      <c r="E98" s="375" t="s">
        <v>529</v>
      </c>
      <c r="F98" s="396"/>
      <c r="G98" s="375" t="s">
        <v>261</v>
      </c>
      <c r="H98" s="415"/>
      <c r="I98" s="393">
        <f>SUM(J98:M100)</f>
        <v>800000</v>
      </c>
      <c r="J98" s="393">
        <v>0</v>
      </c>
      <c r="K98" s="393">
        <v>0</v>
      </c>
      <c r="L98" s="393">
        <v>680000</v>
      </c>
      <c r="M98" s="393">
        <v>120000</v>
      </c>
      <c r="N98" s="74" t="s">
        <v>589</v>
      </c>
      <c r="O98" s="38">
        <v>2480</v>
      </c>
      <c r="P98" s="400" t="s">
        <v>275</v>
      </c>
      <c r="Q98" s="400" t="s">
        <v>519</v>
      </c>
    </row>
    <row r="99" spans="2:19" ht="46.8" outlineLevel="1" x14ac:dyDescent="0.3">
      <c r="B99" s="347"/>
      <c r="C99" s="421"/>
      <c r="D99" s="376"/>
      <c r="E99" s="376"/>
      <c r="F99" s="397"/>
      <c r="G99" s="376"/>
      <c r="H99" s="416"/>
      <c r="I99" s="394"/>
      <c r="J99" s="394"/>
      <c r="K99" s="394"/>
      <c r="L99" s="394"/>
      <c r="M99" s="394"/>
      <c r="N99" s="166" t="s">
        <v>592</v>
      </c>
      <c r="O99" s="38">
        <v>340</v>
      </c>
      <c r="P99" s="401"/>
      <c r="Q99" s="401"/>
    </row>
    <row r="100" spans="2:19" ht="81" customHeight="1" outlineLevel="1" x14ac:dyDescent="0.3">
      <c r="B100" s="347"/>
      <c r="C100" s="421"/>
      <c r="D100" s="376"/>
      <c r="E100" s="376"/>
      <c r="F100" s="397"/>
      <c r="G100" s="376"/>
      <c r="H100" s="416"/>
      <c r="I100" s="394"/>
      <c r="J100" s="394"/>
      <c r="K100" s="394"/>
      <c r="L100" s="394"/>
      <c r="M100" s="394"/>
      <c r="N100" s="74" t="s">
        <v>590</v>
      </c>
      <c r="O100" s="25">
        <v>1335</v>
      </c>
      <c r="P100" s="402"/>
      <c r="Q100" s="402"/>
    </row>
    <row r="101" spans="2:19" ht="64.5" customHeight="1" outlineLevel="1" x14ac:dyDescent="0.3">
      <c r="B101" s="226" t="s">
        <v>279</v>
      </c>
      <c r="C101" s="240"/>
      <c r="D101" s="390" t="s">
        <v>777</v>
      </c>
      <c r="E101" s="391"/>
      <c r="F101" s="391"/>
      <c r="G101" s="391"/>
      <c r="H101" s="391"/>
      <c r="I101" s="391"/>
      <c r="J101" s="391"/>
      <c r="K101" s="391"/>
      <c r="L101" s="391"/>
      <c r="M101" s="391"/>
      <c r="N101" s="391"/>
      <c r="O101" s="391"/>
      <c r="P101" s="391"/>
      <c r="Q101" s="392"/>
    </row>
    <row r="102" spans="2:19" ht="15.6" outlineLevel="1" x14ac:dyDescent="0.3">
      <c r="B102" s="346" t="s">
        <v>283</v>
      </c>
      <c r="C102" s="418"/>
      <c r="D102" s="375" t="s">
        <v>280</v>
      </c>
      <c r="E102" s="375" t="s">
        <v>284</v>
      </c>
      <c r="F102" s="396"/>
      <c r="G102" s="375" t="s">
        <v>261</v>
      </c>
      <c r="H102" s="415"/>
      <c r="I102" s="137">
        <f>SUM(J102,K102,L102,M102)</f>
        <v>3834332</v>
      </c>
      <c r="J102" s="393">
        <v>0</v>
      </c>
      <c r="K102" s="393">
        <v>0</v>
      </c>
      <c r="L102" s="137">
        <v>3259182</v>
      </c>
      <c r="M102" s="137">
        <v>575150</v>
      </c>
      <c r="N102" s="370" t="s">
        <v>589</v>
      </c>
      <c r="O102" s="89">
        <v>988</v>
      </c>
      <c r="P102" s="400" t="s">
        <v>501</v>
      </c>
      <c r="Q102" s="400" t="s">
        <v>282</v>
      </c>
      <c r="S102" s="22"/>
    </row>
    <row r="103" spans="2:19" ht="18" customHeight="1" outlineLevel="1" x14ac:dyDescent="0.3">
      <c r="B103" s="347"/>
      <c r="C103" s="419"/>
      <c r="D103" s="376"/>
      <c r="E103" s="376"/>
      <c r="F103" s="397"/>
      <c r="G103" s="376"/>
      <c r="H103" s="416"/>
      <c r="I103" s="394"/>
      <c r="J103" s="394"/>
      <c r="K103" s="394"/>
      <c r="L103" s="394"/>
      <c r="M103" s="394"/>
      <c r="N103" s="399"/>
      <c r="O103" s="167"/>
      <c r="P103" s="401"/>
      <c r="Q103" s="401"/>
    </row>
    <row r="104" spans="2:19" ht="15.6" outlineLevel="1" x14ac:dyDescent="0.3">
      <c r="B104" s="347"/>
      <c r="C104" s="419"/>
      <c r="D104" s="376"/>
      <c r="E104" s="376"/>
      <c r="F104" s="397"/>
      <c r="G104" s="376"/>
      <c r="H104" s="416"/>
      <c r="I104" s="394"/>
      <c r="J104" s="394"/>
      <c r="K104" s="394"/>
      <c r="L104" s="394"/>
      <c r="M104" s="394"/>
      <c r="N104" s="375" t="s">
        <v>592</v>
      </c>
      <c r="O104" s="168">
        <v>100</v>
      </c>
      <c r="P104" s="401"/>
      <c r="Q104" s="401"/>
    </row>
    <row r="105" spans="2:19" ht="33.75" customHeight="1" outlineLevel="1" x14ac:dyDescent="0.3">
      <c r="B105" s="347"/>
      <c r="C105" s="419"/>
      <c r="D105" s="376"/>
      <c r="E105" s="376"/>
      <c r="F105" s="397"/>
      <c r="G105" s="376"/>
      <c r="H105" s="416"/>
      <c r="I105" s="394"/>
      <c r="J105" s="394"/>
      <c r="K105" s="394"/>
      <c r="L105" s="394"/>
      <c r="M105" s="394"/>
      <c r="N105" s="372"/>
      <c r="O105" s="168"/>
      <c r="P105" s="401"/>
      <c r="Q105" s="401"/>
    </row>
    <row r="106" spans="2:19" ht="15.6" outlineLevel="1" x14ac:dyDescent="0.3">
      <c r="B106" s="347"/>
      <c r="C106" s="419"/>
      <c r="D106" s="376"/>
      <c r="E106" s="376"/>
      <c r="F106" s="397"/>
      <c r="G106" s="376"/>
      <c r="H106" s="416"/>
      <c r="I106" s="394"/>
      <c r="J106" s="394"/>
      <c r="K106" s="394"/>
      <c r="L106" s="394"/>
      <c r="M106" s="394"/>
      <c r="N106" s="370" t="s">
        <v>590</v>
      </c>
      <c r="O106" s="169">
        <v>785</v>
      </c>
      <c r="P106" s="401"/>
      <c r="Q106" s="401"/>
    </row>
    <row r="107" spans="2:19" ht="31.5" customHeight="1" outlineLevel="1" x14ac:dyDescent="0.3">
      <c r="B107" s="348"/>
      <c r="C107" s="155"/>
      <c r="D107" s="372"/>
      <c r="E107" s="372"/>
      <c r="F107" s="398"/>
      <c r="G107" s="372"/>
      <c r="H107" s="417"/>
      <c r="I107" s="395"/>
      <c r="J107" s="395"/>
      <c r="K107" s="395"/>
      <c r="L107" s="395"/>
      <c r="M107" s="395"/>
      <c r="N107" s="399"/>
      <c r="O107" s="170"/>
      <c r="P107" s="402"/>
      <c r="Q107" s="402"/>
    </row>
    <row r="108" spans="2:19" ht="15.6" outlineLevel="1" x14ac:dyDescent="0.3">
      <c r="B108" s="346" t="s">
        <v>474</v>
      </c>
      <c r="C108" s="420"/>
      <c r="D108" s="346" t="s">
        <v>285</v>
      </c>
      <c r="E108" s="346" t="s">
        <v>722</v>
      </c>
      <c r="F108" s="418"/>
      <c r="G108" s="346" t="s">
        <v>261</v>
      </c>
      <c r="H108" s="420"/>
      <c r="I108" s="407">
        <f>SUM(J108:M114)</f>
        <v>3000000</v>
      </c>
      <c r="J108" s="407">
        <v>0</v>
      </c>
      <c r="K108" s="407">
        <v>0</v>
      </c>
      <c r="L108" s="407">
        <v>2550000</v>
      </c>
      <c r="M108" s="407">
        <v>450000</v>
      </c>
      <c r="N108" s="369" t="s">
        <v>266</v>
      </c>
      <c r="O108" s="90">
        <v>4</v>
      </c>
      <c r="P108" s="403" t="s">
        <v>355</v>
      </c>
      <c r="Q108" s="400" t="s">
        <v>282</v>
      </c>
    </row>
    <row r="109" spans="2:19" ht="48" customHeight="1" outlineLevel="1" x14ac:dyDescent="0.3">
      <c r="B109" s="347"/>
      <c r="C109" s="421"/>
      <c r="D109" s="347"/>
      <c r="E109" s="347"/>
      <c r="F109" s="419"/>
      <c r="G109" s="347"/>
      <c r="H109" s="421"/>
      <c r="I109" s="408"/>
      <c r="J109" s="408"/>
      <c r="K109" s="408"/>
      <c r="L109" s="408"/>
      <c r="M109" s="408"/>
      <c r="N109" s="406"/>
      <c r="O109" s="158"/>
      <c r="P109" s="404"/>
      <c r="Q109" s="401"/>
    </row>
    <row r="110" spans="2:19" ht="15.6" outlineLevel="1" x14ac:dyDescent="0.3">
      <c r="B110" s="347"/>
      <c r="C110" s="421"/>
      <c r="D110" s="347"/>
      <c r="E110" s="347"/>
      <c r="F110" s="419"/>
      <c r="G110" s="347"/>
      <c r="H110" s="421"/>
      <c r="I110" s="408"/>
      <c r="J110" s="408"/>
      <c r="K110" s="408"/>
      <c r="L110" s="408"/>
      <c r="M110" s="408"/>
      <c r="N110" s="369" t="s">
        <v>268</v>
      </c>
      <c r="O110" s="38">
        <v>2568</v>
      </c>
      <c r="P110" s="404"/>
      <c r="Q110" s="401"/>
    </row>
    <row r="111" spans="2:19" ht="15.6" outlineLevel="1" x14ac:dyDescent="0.3">
      <c r="B111" s="347"/>
      <c r="C111" s="421"/>
      <c r="D111" s="347"/>
      <c r="E111" s="347"/>
      <c r="F111" s="419"/>
      <c r="G111" s="347"/>
      <c r="H111" s="421"/>
      <c r="I111" s="408"/>
      <c r="J111" s="408"/>
      <c r="K111" s="408"/>
      <c r="L111" s="408"/>
      <c r="M111" s="408"/>
      <c r="N111" s="406"/>
      <c r="O111" s="141"/>
      <c r="P111" s="404"/>
      <c r="Q111" s="401"/>
    </row>
    <row r="112" spans="2:19" ht="15.6" outlineLevel="1" x14ac:dyDescent="0.3">
      <c r="B112" s="347"/>
      <c r="C112" s="421"/>
      <c r="D112" s="347"/>
      <c r="E112" s="347"/>
      <c r="F112" s="419"/>
      <c r="G112" s="347"/>
      <c r="H112" s="421"/>
      <c r="I112" s="408"/>
      <c r="J112" s="408"/>
      <c r="K112" s="408"/>
      <c r="L112" s="408"/>
      <c r="M112" s="408"/>
      <c r="N112" s="369" t="s">
        <v>302</v>
      </c>
      <c r="O112" s="171">
        <v>35</v>
      </c>
      <c r="P112" s="404"/>
      <c r="Q112" s="401"/>
    </row>
    <row r="113" spans="2:17" ht="49.5" customHeight="1" outlineLevel="1" x14ac:dyDescent="0.3">
      <c r="B113" s="347"/>
      <c r="C113" s="421"/>
      <c r="D113" s="347"/>
      <c r="E113" s="347"/>
      <c r="F113" s="419"/>
      <c r="G113" s="347"/>
      <c r="H113" s="421"/>
      <c r="I113" s="408"/>
      <c r="J113" s="408"/>
      <c r="K113" s="408"/>
      <c r="L113" s="408"/>
      <c r="M113" s="408"/>
      <c r="N113" s="406"/>
      <c r="O113" s="152"/>
      <c r="P113" s="404"/>
      <c r="Q113" s="401"/>
    </row>
    <row r="114" spans="2:17" ht="15.6" outlineLevel="1" x14ac:dyDescent="0.3">
      <c r="B114" s="347"/>
      <c r="C114" s="421"/>
      <c r="D114" s="347"/>
      <c r="E114" s="347"/>
      <c r="F114" s="419"/>
      <c r="G114" s="347"/>
      <c r="H114" s="421"/>
      <c r="I114" s="408"/>
      <c r="J114" s="408"/>
      <c r="K114" s="408"/>
      <c r="L114" s="408"/>
      <c r="M114" s="408"/>
      <c r="N114" s="369" t="s">
        <v>264</v>
      </c>
      <c r="O114" s="83">
        <v>2120</v>
      </c>
      <c r="P114" s="404"/>
      <c r="Q114" s="401"/>
    </row>
    <row r="115" spans="2:17" ht="33" customHeight="1" outlineLevel="1" x14ac:dyDescent="0.3">
      <c r="B115" s="348"/>
      <c r="C115" s="154"/>
      <c r="D115" s="348"/>
      <c r="E115" s="348"/>
      <c r="F115" s="155"/>
      <c r="G115" s="348"/>
      <c r="H115" s="154"/>
      <c r="I115" s="409"/>
      <c r="J115" s="409"/>
      <c r="K115" s="409"/>
      <c r="L115" s="409"/>
      <c r="M115" s="409"/>
      <c r="N115" s="406"/>
      <c r="O115" s="142"/>
      <c r="P115" s="405"/>
      <c r="Q115" s="402"/>
    </row>
    <row r="116" spans="2:17" ht="46.8" outlineLevel="1" x14ac:dyDescent="0.3">
      <c r="B116" s="346" t="s">
        <v>725</v>
      </c>
      <c r="C116" s="420"/>
      <c r="D116" s="346" t="s">
        <v>285</v>
      </c>
      <c r="E116" s="346" t="s">
        <v>758</v>
      </c>
      <c r="F116" s="418"/>
      <c r="G116" s="346" t="s">
        <v>261</v>
      </c>
      <c r="H116" s="420"/>
      <c r="I116" s="137">
        <f>SUM(J116,K116,L116,M116)</f>
        <v>2000000</v>
      </c>
      <c r="J116" s="393">
        <v>0</v>
      </c>
      <c r="K116" s="393">
        <v>0</v>
      </c>
      <c r="L116" s="137">
        <v>1700000</v>
      </c>
      <c r="M116" s="137">
        <v>300000</v>
      </c>
      <c r="N116" s="27" t="s">
        <v>267</v>
      </c>
      <c r="O116" s="90">
        <v>360</v>
      </c>
      <c r="P116" s="400" t="s">
        <v>453</v>
      </c>
      <c r="Q116" s="400" t="s">
        <v>349</v>
      </c>
    </row>
    <row r="117" spans="2:17" ht="15.6" outlineLevel="1" x14ac:dyDescent="0.3">
      <c r="B117" s="347"/>
      <c r="C117" s="421"/>
      <c r="D117" s="347"/>
      <c r="E117" s="347"/>
      <c r="F117" s="419"/>
      <c r="G117" s="347"/>
      <c r="H117" s="421"/>
      <c r="I117" s="394"/>
      <c r="J117" s="394"/>
      <c r="K117" s="394"/>
      <c r="L117" s="394"/>
      <c r="M117" s="394"/>
      <c r="N117" s="369" t="s">
        <v>292</v>
      </c>
      <c r="O117" s="89">
        <v>80</v>
      </c>
      <c r="P117" s="401"/>
      <c r="Q117" s="401"/>
    </row>
    <row r="118" spans="2:17" ht="32.25" customHeight="1" outlineLevel="1" x14ac:dyDescent="0.3">
      <c r="B118" s="347"/>
      <c r="C118" s="421"/>
      <c r="D118" s="347"/>
      <c r="E118" s="347"/>
      <c r="F118" s="419"/>
      <c r="G118" s="347"/>
      <c r="H118" s="421"/>
      <c r="I118" s="394"/>
      <c r="J118" s="394"/>
      <c r="K118" s="394"/>
      <c r="L118" s="394"/>
      <c r="M118" s="394"/>
      <c r="N118" s="406"/>
      <c r="O118" s="39"/>
      <c r="P118" s="401"/>
      <c r="Q118" s="401"/>
    </row>
    <row r="119" spans="2:17" ht="48.75" customHeight="1" outlineLevel="1" x14ac:dyDescent="0.3">
      <c r="B119" s="348"/>
      <c r="C119" s="421"/>
      <c r="D119" s="347"/>
      <c r="E119" s="347"/>
      <c r="F119" s="419"/>
      <c r="G119" s="347"/>
      <c r="H119" s="421"/>
      <c r="I119" s="395"/>
      <c r="J119" s="394"/>
      <c r="K119" s="394"/>
      <c r="L119" s="395"/>
      <c r="M119" s="395"/>
      <c r="N119" s="27" t="s">
        <v>262</v>
      </c>
      <c r="O119" s="172">
        <v>325</v>
      </c>
      <c r="P119" s="402"/>
      <c r="Q119" s="402"/>
    </row>
    <row r="120" spans="2:17" ht="31.5" customHeight="1" outlineLevel="1" x14ac:dyDescent="0.3">
      <c r="B120" s="346" t="s">
        <v>286</v>
      </c>
      <c r="C120" s="420"/>
      <c r="D120" s="346" t="s">
        <v>354</v>
      </c>
      <c r="E120" s="346" t="s">
        <v>287</v>
      </c>
      <c r="F120" s="418"/>
      <c r="G120" s="346" t="s">
        <v>261</v>
      </c>
      <c r="H120" s="420"/>
      <c r="I120" s="407">
        <f>SUM(J120:M122)</f>
        <v>600000</v>
      </c>
      <c r="J120" s="407">
        <v>0</v>
      </c>
      <c r="K120" s="407">
        <v>0</v>
      </c>
      <c r="L120" s="407">
        <v>510000</v>
      </c>
      <c r="M120" s="407">
        <v>90000</v>
      </c>
      <c r="N120" s="27" t="s">
        <v>268</v>
      </c>
      <c r="O120" s="38">
        <v>145</v>
      </c>
      <c r="P120" s="400" t="s">
        <v>273</v>
      </c>
      <c r="Q120" s="400" t="s">
        <v>288</v>
      </c>
    </row>
    <row r="121" spans="2:17" ht="46.8" outlineLevel="1" x14ac:dyDescent="0.3">
      <c r="B121" s="347"/>
      <c r="C121" s="421"/>
      <c r="D121" s="347"/>
      <c r="E121" s="347"/>
      <c r="F121" s="419"/>
      <c r="G121" s="347"/>
      <c r="H121" s="421"/>
      <c r="I121" s="408"/>
      <c r="J121" s="408"/>
      <c r="K121" s="408"/>
      <c r="L121" s="408"/>
      <c r="M121" s="408"/>
      <c r="N121" s="27" t="s">
        <v>292</v>
      </c>
      <c r="O121" s="38">
        <v>145</v>
      </c>
      <c r="P121" s="401"/>
      <c r="Q121" s="401"/>
    </row>
    <row r="122" spans="2:17" ht="81" customHeight="1" outlineLevel="1" x14ac:dyDescent="0.3">
      <c r="B122" s="347"/>
      <c r="C122" s="421"/>
      <c r="D122" s="347"/>
      <c r="E122" s="347"/>
      <c r="F122" s="419"/>
      <c r="G122" s="347"/>
      <c r="H122" s="421"/>
      <c r="I122" s="408"/>
      <c r="J122" s="408"/>
      <c r="K122" s="408"/>
      <c r="L122" s="408"/>
      <c r="M122" s="408"/>
      <c r="N122" s="27" t="s">
        <v>264</v>
      </c>
      <c r="O122" s="38">
        <v>145</v>
      </c>
      <c r="P122" s="401"/>
      <c r="Q122" s="401"/>
    </row>
    <row r="123" spans="2:17" ht="31.5" customHeight="1" outlineLevel="1" x14ac:dyDescent="0.3">
      <c r="B123" s="346" t="s">
        <v>289</v>
      </c>
      <c r="C123" s="420"/>
      <c r="D123" s="346" t="s">
        <v>354</v>
      </c>
      <c r="E123" s="400" t="s">
        <v>16</v>
      </c>
      <c r="F123" s="418"/>
      <c r="G123" s="346" t="s">
        <v>261</v>
      </c>
      <c r="H123" s="420"/>
      <c r="I123" s="407">
        <f>SUM(J123:M125)</f>
        <v>2000000</v>
      </c>
      <c r="J123" s="407">
        <v>0</v>
      </c>
      <c r="K123" s="407">
        <v>0</v>
      </c>
      <c r="L123" s="407">
        <v>1700000</v>
      </c>
      <c r="M123" s="407">
        <v>300000</v>
      </c>
      <c r="N123" s="27" t="s">
        <v>265</v>
      </c>
      <c r="O123" s="38">
        <v>55</v>
      </c>
      <c r="P123" s="400" t="s">
        <v>275</v>
      </c>
      <c r="Q123" s="400" t="s">
        <v>272</v>
      </c>
    </row>
    <row r="124" spans="2:17" ht="46.8" outlineLevel="1" x14ac:dyDescent="0.3">
      <c r="B124" s="347"/>
      <c r="C124" s="421"/>
      <c r="D124" s="347"/>
      <c r="E124" s="401"/>
      <c r="F124" s="419"/>
      <c r="G124" s="347"/>
      <c r="H124" s="421"/>
      <c r="I124" s="408"/>
      <c r="J124" s="408"/>
      <c r="K124" s="408"/>
      <c r="L124" s="408"/>
      <c r="M124" s="408"/>
      <c r="N124" s="27" t="s">
        <v>267</v>
      </c>
      <c r="O124" s="38">
        <v>55</v>
      </c>
      <c r="P124" s="401"/>
      <c r="Q124" s="401"/>
    </row>
    <row r="125" spans="2:17" ht="46.8" outlineLevel="1" x14ac:dyDescent="0.3">
      <c r="B125" s="347"/>
      <c r="C125" s="421"/>
      <c r="D125" s="347"/>
      <c r="E125" s="401"/>
      <c r="F125" s="419"/>
      <c r="G125" s="347"/>
      <c r="H125" s="421"/>
      <c r="I125" s="408"/>
      <c r="J125" s="408"/>
      <c r="K125" s="408"/>
      <c r="L125" s="408"/>
      <c r="M125" s="408"/>
      <c r="N125" s="27" t="s">
        <v>262</v>
      </c>
      <c r="O125" s="25">
        <v>50</v>
      </c>
      <c r="P125" s="402"/>
      <c r="Q125" s="402"/>
    </row>
    <row r="126" spans="2:17" ht="47.25" customHeight="1" outlineLevel="1" x14ac:dyDescent="0.3">
      <c r="B126" s="346" t="s">
        <v>290</v>
      </c>
      <c r="C126" s="485"/>
      <c r="D126" s="346" t="s">
        <v>291</v>
      </c>
      <c r="E126" s="346" t="s">
        <v>757</v>
      </c>
      <c r="F126" s="418"/>
      <c r="G126" s="346" t="s">
        <v>261</v>
      </c>
      <c r="H126" s="420"/>
      <c r="I126" s="407">
        <f>SUM(J126:M134)</f>
        <v>5210000</v>
      </c>
      <c r="J126" s="407">
        <f>SUM(J135:J143)</f>
        <v>0</v>
      </c>
      <c r="K126" s="407">
        <f>SUM(K135:K143)</f>
        <v>0</v>
      </c>
      <c r="L126" s="407">
        <f>SUM(L135:L143)</f>
        <v>4428500</v>
      </c>
      <c r="M126" s="407">
        <f>SUM(M135:M143)</f>
        <v>781500</v>
      </c>
      <c r="N126" s="27" t="s">
        <v>267</v>
      </c>
      <c r="O126" s="38">
        <f>O139</f>
        <v>250</v>
      </c>
      <c r="P126" s="400" t="s">
        <v>323</v>
      </c>
      <c r="Q126" s="400" t="s">
        <v>634</v>
      </c>
    </row>
    <row r="127" spans="2:17" ht="35.25" customHeight="1" outlineLevel="1" x14ac:dyDescent="0.3">
      <c r="B127" s="347"/>
      <c r="C127" s="486"/>
      <c r="D127" s="347"/>
      <c r="E127" s="347"/>
      <c r="F127" s="419"/>
      <c r="G127" s="347"/>
      <c r="H127" s="421"/>
      <c r="I127" s="408"/>
      <c r="J127" s="408"/>
      <c r="K127" s="408"/>
      <c r="L127" s="408"/>
      <c r="M127" s="408"/>
      <c r="N127" s="27" t="s">
        <v>268</v>
      </c>
      <c r="O127" s="38">
        <f>O140</f>
        <v>1000</v>
      </c>
      <c r="P127" s="401"/>
      <c r="Q127" s="401"/>
    </row>
    <row r="128" spans="2:17" ht="15.6" outlineLevel="1" x14ac:dyDescent="0.3">
      <c r="B128" s="347"/>
      <c r="C128" s="486"/>
      <c r="D128" s="347"/>
      <c r="E128" s="347"/>
      <c r="F128" s="419"/>
      <c r="G128" s="347"/>
      <c r="H128" s="421"/>
      <c r="I128" s="408"/>
      <c r="J128" s="408"/>
      <c r="K128" s="408"/>
      <c r="L128" s="408"/>
      <c r="M128" s="408"/>
      <c r="N128" s="369" t="s">
        <v>277</v>
      </c>
      <c r="O128" s="38">
        <v>5</v>
      </c>
      <c r="P128" s="404"/>
      <c r="Q128" s="401"/>
    </row>
    <row r="129" spans="2:17" ht="15.6" outlineLevel="1" x14ac:dyDescent="0.3">
      <c r="B129" s="347"/>
      <c r="C129" s="486"/>
      <c r="D129" s="347"/>
      <c r="E129" s="347"/>
      <c r="F129" s="419"/>
      <c r="G129" s="347"/>
      <c r="H129" s="421"/>
      <c r="I129" s="408"/>
      <c r="J129" s="408"/>
      <c r="K129" s="408"/>
      <c r="L129" s="408"/>
      <c r="M129" s="408"/>
      <c r="N129" s="406"/>
      <c r="O129" s="141"/>
      <c r="P129" s="404"/>
      <c r="Q129" s="401"/>
    </row>
    <row r="130" spans="2:17" ht="47.25" customHeight="1" outlineLevel="1" x14ac:dyDescent="0.3">
      <c r="B130" s="347"/>
      <c r="C130" s="486"/>
      <c r="D130" s="347"/>
      <c r="E130" s="347"/>
      <c r="F130" s="419"/>
      <c r="G130" s="347"/>
      <c r="H130" s="421"/>
      <c r="I130" s="408"/>
      <c r="J130" s="408"/>
      <c r="K130" s="408"/>
      <c r="L130" s="408"/>
      <c r="M130" s="408"/>
      <c r="N130" s="27" t="s">
        <v>292</v>
      </c>
      <c r="O130" s="90">
        <f>O141</f>
        <v>200</v>
      </c>
      <c r="P130" s="401"/>
      <c r="Q130" s="401"/>
    </row>
    <row r="131" spans="2:17" ht="15.6" outlineLevel="1" x14ac:dyDescent="0.3">
      <c r="B131" s="347"/>
      <c r="C131" s="486"/>
      <c r="D131" s="347"/>
      <c r="E131" s="347"/>
      <c r="F131" s="419"/>
      <c r="G131" s="347"/>
      <c r="H131" s="421"/>
      <c r="I131" s="408"/>
      <c r="J131" s="408"/>
      <c r="K131" s="408"/>
      <c r="L131" s="408"/>
      <c r="M131" s="408"/>
      <c r="N131" s="369" t="s">
        <v>263</v>
      </c>
      <c r="O131" s="38">
        <v>135</v>
      </c>
      <c r="P131" s="404"/>
      <c r="Q131" s="401"/>
    </row>
    <row r="132" spans="2:17" ht="47.25" customHeight="1" outlineLevel="1" x14ac:dyDescent="0.3">
      <c r="B132" s="347"/>
      <c r="C132" s="486"/>
      <c r="D132" s="347"/>
      <c r="E132" s="347"/>
      <c r="F132" s="419"/>
      <c r="G132" s="347"/>
      <c r="H132" s="421"/>
      <c r="I132" s="408"/>
      <c r="J132" s="408"/>
      <c r="K132" s="408"/>
      <c r="L132" s="408"/>
      <c r="M132" s="408"/>
      <c r="N132" s="406"/>
      <c r="O132" s="141"/>
      <c r="P132" s="404"/>
      <c r="Q132" s="401"/>
    </row>
    <row r="133" spans="2:17" ht="47.25" customHeight="1" outlineLevel="1" x14ac:dyDescent="0.3">
      <c r="B133" s="347"/>
      <c r="C133" s="486"/>
      <c r="D133" s="347"/>
      <c r="E133" s="347"/>
      <c r="F133" s="419"/>
      <c r="G133" s="347"/>
      <c r="H133" s="421"/>
      <c r="I133" s="408"/>
      <c r="J133" s="408"/>
      <c r="K133" s="408"/>
      <c r="L133" s="408"/>
      <c r="M133" s="408"/>
      <c r="N133" s="27" t="s">
        <v>262</v>
      </c>
      <c r="O133" s="90">
        <f>O142</f>
        <v>250</v>
      </c>
      <c r="P133" s="401"/>
      <c r="Q133" s="401"/>
    </row>
    <row r="134" spans="2:17" ht="46.8" outlineLevel="1" x14ac:dyDescent="0.3">
      <c r="B134" s="347"/>
      <c r="C134" s="486"/>
      <c r="D134" s="347"/>
      <c r="E134" s="347"/>
      <c r="F134" s="419"/>
      <c r="G134" s="347"/>
      <c r="H134" s="421"/>
      <c r="I134" s="408"/>
      <c r="J134" s="408"/>
      <c r="K134" s="408"/>
      <c r="L134" s="408"/>
      <c r="M134" s="408"/>
      <c r="N134" s="27" t="s">
        <v>264</v>
      </c>
      <c r="O134" s="38">
        <f>O143</f>
        <v>1000</v>
      </c>
      <c r="P134" s="402"/>
      <c r="Q134" s="402"/>
    </row>
    <row r="135" spans="2:17" ht="15.6" outlineLevel="1" x14ac:dyDescent="0.3">
      <c r="B135" s="346" t="s">
        <v>293</v>
      </c>
      <c r="C135" s="485"/>
      <c r="D135" s="346" t="s">
        <v>291</v>
      </c>
      <c r="E135" s="346" t="s">
        <v>757</v>
      </c>
      <c r="F135" s="420"/>
      <c r="G135" s="346" t="s">
        <v>261</v>
      </c>
      <c r="H135" s="420"/>
      <c r="I135" s="407">
        <f>SUM(J135:M137)</f>
        <v>1350000</v>
      </c>
      <c r="J135" s="407">
        <v>0</v>
      </c>
      <c r="K135" s="407">
        <v>0</v>
      </c>
      <c r="L135" s="407">
        <v>1147500</v>
      </c>
      <c r="M135" s="407">
        <v>202500</v>
      </c>
      <c r="N135" s="369" t="s">
        <v>277</v>
      </c>
      <c r="O135" s="38">
        <v>5</v>
      </c>
      <c r="P135" s="400" t="s">
        <v>323</v>
      </c>
      <c r="Q135" s="400" t="s">
        <v>345</v>
      </c>
    </row>
    <row r="136" spans="2:17" ht="21" customHeight="1" outlineLevel="1" x14ac:dyDescent="0.3">
      <c r="B136" s="347"/>
      <c r="C136" s="486"/>
      <c r="D136" s="347"/>
      <c r="E136" s="347"/>
      <c r="F136" s="421"/>
      <c r="G136" s="347"/>
      <c r="H136" s="421"/>
      <c r="I136" s="408"/>
      <c r="J136" s="408"/>
      <c r="K136" s="408"/>
      <c r="L136" s="408"/>
      <c r="M136" s="408"/>
      <c r="N136" s="406"/>
      <c r="O136" s="158"/>
      <c r="P136" s="401"/>
      <c r="Q136" s="401"/>
    </row>
    <row r="137" spans="2:17" ht="214.5" customHeight="1" outlineLevel="1" x14ac:dyDescent="0.3">
      <c r="B137" s="347"/>
      <c r="C137" s="486"/>
      <c r="D137" s="347"/>
      <c r="E137" s="347"/>
      <c r="F137" s="421"/>
      <c r="G137" s="347"/>
      <c r="H137" s="421"/>
      <c r="I137" s="408"/>
      <c r="J137" s="408"/>
      <c r="K137" s="408"/>
      <c r="L137" s="408"/>
      <c r="M137" s="408"/>
      <c r="N137" s="369" t="s">
        <v>263</v>
      </c>
      <c r="O137" s="38">
        <v>135</v>
      </c>
      <c r="P137" s="401"/>
      <c r="Q137" s="401"/>
    </row>
    <row r="138" spans="2:17" ht="18" customHeight="1" outlineLevel="1" x14ac:dyDescent="0.3">
      <c r="B138" s="348"/>
      <c r="C138" s="492"/>
      <c r="D138" s="348"/>
      <c r="E138" s="348"/>
      <c r="F138" s="489"/>
      <c r="G138" s="348"/>
      <c r="H138" s="489"/>
      <c r="I138" s="409"/>
      <c r="J138" s="409"/>
      <c r="K138" s="409"/>
      <c r="L138" s="409"/>
      <c r="M138" s="409"/>
      <c r="N138" s="406"/>
      <c r="O138" s="141"/>
      <c r="P138" s="402"/>
      <c r="Q138" s="402"/>
    </row>
    <row r="139" spans="2:17" ht="47.25" customHeight="1" outlineLevel="1" x14ac:dyDescent="0.3">
      <c r="B139" s="346" t="s">
        <v>294</v>
      </c>
      <c r="C139" s="485"/>
      <c r="D139" s="346" t="s">
        <v>291</v>
      </c>
      <c r="E139" s="346" t="s">
        <v>757</v>
      </c>
      <c r="F139" s="418"/>
      <c r="G139" s="346" t="s">
        <v>261</v>
      </c>
      <c r="H139" s="420"/>
      <c r="I139" s="407">
        <f>SUM(J139:M143)</f>
        <v>3860000</v>
      </c>
      <c r="J139" s="407">
        <v>0</v>
      </c>
      <c r="K139" s="407">
        <v>0</v>
      </c>
      <c r="L139" s="407">
        <v>3281000</v>
      </c>
      <c r="M139" s="407">
        <v>579000</v>
      </c>
      <c r="N139" s="27" t="s">
        <v>267</v>
      </c>
      <c r="O139" s="90">
        <v>250</v>
      </c>
      <c r="P139" s="400" t="s">
        <v>323</v>
      </c>
      <c r="Q139" s="400" t="s">
        <v>345</v>
      </c>
    </row>
    <row r="140" spans="2:17" ht="34.5" customHeight="1" outlineLevel="1" x14ac:dyDescent="0.3">
      <c r="B140" s="347"/>
      <c r="C140" s="486"/>
      <c r="D140" s="347"/>
      <c r="E140" s="347"/>
      <c r="F140" s="419"/>
      <c r="G140" s="347"/>
      <c r="H140" s="421"/>
      <c r="I140" s="408"/>
      <c r="J140" s="408"/>
      <c r="K140" s="408"/>
      <c r="L140" s="408"/>
      <c r="M140" s="408"/>
      <c r="N140" s="27" t="s">
        <v>268</v>
      </c>
      <c r="O140" s="38">
        <v>1000</v>
      </c>
      <c r="P140" s="401"/>
      <c r="Q140" s="401"/>
    </row>
    <row r="141" spans="2:17" ht="46.8" outlineLevel="1" x14ac:dyDescent="0.3">
      <c r="B141" s="347"/>
      <c r="C141" s="486"/>
      <c r="D141" s="347"/>
      <c r="E141" s="347"/>
      <c r="F141" s="419"/>
      <c r="G141" s="347"/>
      <c r="H141" s="421"/>
      <c r="I141" s="408"/>
      <c r="J141" s="408"/>
      <c r="K141" s="408"/>
      <c r="L141" s="408"/>
      <c r="M141" s="408"/>
      <c r="N141" s="27" t="s">
        <v>292</v>
      </c>
      <c r="O141" s="38">
        <v>200</v>
      </c>
      <c r="P141" s="401"/>
      <c r="Q141" s="401"/>
    </row>
    <row r="142" spans="2:17" ht="46.8" outlineLevel="1" x14ac:dyDescent="0.3">
      <c r="B142" s="347"/>
      <c r="C142" s="486"/>
      <c r="D142" s="347"/>
      <c r="E142" s="347"/>
      <c r="F142" s="419"/>
      <c r="G142" s="347"/>
      <c r="H142" s="421"/>
      <c r="I142" s="408"/>
      <c r="J142" s="408"/>
      <c r="K142" s="408"/>
      <c r="L142" s="408"/>
      <c r="M142" s="408"/>
      <c r="N142" s="27" t="s">
        <v>262</v>
      </c>
      <c r="O142" s="38">
        <v>250</v>
      </c>
      <c r="P142" s="401"/>
      <c r="Q142" s="401"/>
    </row>
    <row r="143" spans="2:17" ht="92.25" customHeight="1" outlineLevel="1" x14ac:dyDescent="0.3">
      <c r="B143" s="347"/>
      <c r="C143" s="486"/>
      <c r="D143" s="347"/>
      <c r="E143" s="347"/>
      <c r="F143" s="419"/>
      <c r="G143" s="347"/>
      <c r="H143" s="421"/>
      <c r="I143" s="408"/>
      <c r="J143" s="408"/>
      <c r="K143" s="408"/>
      <c r="L143" s="408"/>
      <c r="M143" s="408"/>
      <c r="N143" s="27" t="s">
        <v>264</v>
      </c>
      <c r="O143" s="38">
        <v>1000</v>
      </c>
      <c r="P143" s="402"/>
      <c r="Q143" s="402"/>
    </row>
    <row r="144" spans="2:17" ht="63" customHeight="1" outlineLevel="1" x14ac:dyDescent="0.3">
      <c r="B144" s="346" t="s">
        <v>296</v>
      </c>
      <c r="C144" s="485"/>
      <c r="D144" s="346" t="s">
        <v>297</v>
      </c>
      <c r="E144" s="346" t="s">
        <v>756</v>
      </c>
      <c r="F144" s="418"/>
      <c r="G144" s="346" t="s">
        <v>261</v>
      </c>
      <c r="H144" s="420"/>
      <c r="I144" s="407">
        <v>1588600</v>
      </c>
      <c r="J144" s="407">
        <v>0</v>
      </c>
      <c r="K144" s="407">
        <v>0</v>
      </c>
      <c r="L144" s="407">
        <v>1020000</v>
      </c>
      <c r="M144" s="407">
        <v>568600</v>
      </c>
      <c r="N144" s="27" t="s">
        <v>266</v>
      </c>
      <c r="O144" s="38">
        <v>2</v>
      </c>
      <c r="P144" s="400" t="s">
        <v>281</v>
      </c>
      <c r="Q144" s="400" t="s">
        <v>298</v>
      </c>
    </row>
    <row r="145" spans="2:17" ht="34.5" customHeight="1" outlineLevel="1" x14ac:dyDescent="0.3">
      <c r="B145" s="347"/>
      <c r="C145" s="486"/>
      <c r="D145" s="347"/>
      <c r="E145" s="347"/>
      <c r="F145" s="419"/>
      <c r="G145" s="347"/>
      <c r="H145" s="421"/>
      <c r="I145" s="408"/>
      <c r="J145" s="408"/>
      <c r="K145" s="408"/>
      <c r="L145" s="408"/>
      <c r="M145" s="408"/>
      <c r="N145" s="27" t="s">
        <v>268</v>
      </c>
      <c r="O145" s="38">
        <v>1262</v>
      </c>
      <c r="P145" s="401"/>
      <c r="Q145" s="401"/>
    </row>
    <row r="146" spans="2:17" ht="65.25" customHeight="1" outlineLevel="1" x14ac:dyDescent="0.3">
      <c r="B146" s="347"/>
      <c r="C146" s="486"/>
      <c r="D146" s="347"/>
      <c r="E146" s="347"/>
      <c r="F146" s="419"/>
      <c r="G146" s="347"/>
      <c r="H146" s="421"/>
      <c r="I146" s="408"/>
      <c r="J146" s="408"/>
      <c r="K146" s="408"/>
      <c r="L146" s="408"/>
      <c r="M146" s="408"/>
      <c r="N146" s="27" t="s">
        <v>302</v>
      </c>
      <c r="O146" s="38">
        <v>20</v>
      </c>
      <c r="P146" s="401"/>
      <c r="Q146" s="401"/>
    </row>
    <row r="147" spans="2:17" ht="46.8" outlineLevel="1" x14ac:dyDescent="0.3">
      <c r="B147" s="347"/>
      <c r="C147" s="486"/>
      <c r="D147" s="347"/>
      <c r="E147" s="347"/>
      <c r="F147" s="419"/>
      <c r="G147" s="347"/>
      <c r="H147" s="421"/>
      <c r="I147" s="408"/>
      <c r="J147" s="408"/>
      <c r="K147" s="408"/>
      <c r="L147" s="408"/>
      <c r="M147" s="408"/>
      <c r="N147" s="27" t="s">
        <v>264</v>
      </c>
      <c r="O147" s="38">
        <v>1200</v>
      </c>
      <c r="P147" s="402"/>
      <c r="Q147" s="402"/>
    </row>
    <row r="148" spans="2:17" ht="47.25" customHeight="1" outlineLevel="1" x14ac:dyDescent="0.3">
      <c r="B148" s="346" t="s">
        <v>299</v>
      </c>
      <c r="C148" s="485"/>
      <c r="D148" s="346" t="s">
        <v>297</v>
      </c>
      <c r="E148" s="346" t="s">
        <v>755</v>
      </c>
      <c r="F148" s="418"/>
      <c r="G148" s="346" t="s">
        <v>261</v>
      </c>
      <c r="H148" s="420"/>
      <c r="I148" s="407">
        <f>SUM(J148:M152)</f>
        <v>500000</v>
      </c>
      <c r="J148" s="407">
        <v>0</v>
      </c>
      <c r="K148" s="407">
        <v>0</v>
      </c>
      <c r="L148" s="407">
        <v>425000</v>
      </c>
      <c r="M148" s="407">
        <v>75000</v>
      </c>
      <c r="N148" s="27" t="s">
        <v>267</v>
      </c>
      <c r="O148" s="38">
        <v>792</v>
      </c>
      <c r="P148" s="400" t="s">
        <v>300</v>
      </c>
      <c r="Q148" s="400" t="s">
        <v>301</v>
      </c>
    </row>
    <row r="149" spans="2:17" ht="34.5" customHeight="1" outlineLevel="1" x14ac:dyDescent="0.3">
      <c r="B149" s="347"/>
      <c r="C149" s="486"/>
      <c r="D149" s="347"/>
      <c r="E149" s="347"/>
      <c r="F149" s="419"/>
      <c r="G149" s="347"/>
      <c r="H149" s="421"/>
      <c r="I149" s="408"/>
      <c r="J149" s="408"/>
      <c r="K149" s="408"/>
      <c r="L149" s="408"/>
      <c r="M149" s="408"/>
      <c r="N149" s="27" t="s">
        <v>268</v>
      </c>
      <c r="O149" s="38">
        <v>1132</v>
      </c>
      <c r="P149" s="401"/>
      <c r="Q149" s="401"/>
    </row>
    <row r="150" spans="2:17" ht="46.8" outlineLevel="1" x14ac:dyDescent="0.3">
      <c r="B150" s="347"/>
      <c r="C150" s="486"/>
      <c r="D150" s="347"/>
      <c r="E150" s="347"/>
      <c r="F150" s="419"/>
      <c r="G150" s="347"/>
      <c r="H150" s="421"/>
      <c r="I150" s="408"/>
      <c r="J150" s="408"/>
      <c r="K150" s="408"/>
      <c r="L150" s="408"/>
      <c r="M150" s="408"/>
      <c r="N150" s="27" t="s">
        <v>292</v>
      </c>
      <c r="O150" s="38">
        <v>850</v>
      </c>
      <c r="P150" s="401"/>
      <c r="Q150" s="401"/>
    </row>
    <row r="151" spans="2:17" ht="46.8" outlineLevel="1" x14ac:dyDescent="0.3">
      <c r="B151" s="347"/>
      <c r="C151" s="486"/>
      <c r="D151" s="347"/>
      <c r="E151" s="347"/>
      <c r="F151" s="419"/>
      <c r="G151" s="347"/>
      <c r="H151" s="421"/>
      <c r="I151" s="408"/>
      <c r="J151" s="408"/>
      <c r="K151" s="408"/>
      <c r="L151" s="408"/>
      <c r="M151" s="408"/>
      <c r="N151" s="27" t="s">
        <v>262</v>
      </c>
      <c r="O151" s="38">
        <v>630</v>
      </c>
      <c r="P151" s="401"/>
      <c r="Q151" s="401"/>
    </row>
    <row r="152" spans="2:17" ht="348" customHeight="1" outlineLevel="1" x14ac:dyDescent="0.3">
      <c r="B152" s="347"/>
      <c r="C152" s="486"/>
      <c r="D152" s="347"/>
      <c r="E152" s="347"/>
      <c r="F152" s="419"/>
      <c r="G152" s="347"/>
      <c r="H152" s="421"/>
      <c r="I152" s="408"/>
      <c r="J152" s="408"/>
      <c r="K152" s="408"/>
      <c r="L152" s="408"/>
      <c r="M152" s="408"/>
      <c r="N152" s="27" t="s">
        <v>264</v>
      </c>
      <c r="O152" s="38">
        <v>1000</v>
      </c>
      <c r="P152" s="401"/>
      <c r="Q152" s="401"/>
    </row>
    <row r="153" spans="2:17" ht="53.25" customHeight="1" outlineLevel="1" x14ac:dyDescent="0.3">
      <c r="B153" s="346" t="s">
        <v>724</v>
      </c>
      <c r="C153" s="420"/>
      <c r="D153" s="346" t="s">
        <v>285</v>
      </c>
      <c r="E153" s="400" t="s">
        <v>407</v>
      </c>
      <c r="F153" s="420"/>
      <c r="G153" s="346" t="s">
        <v>261</v>
      </c>
      <c r="H153" s="420"/>
      <c r="I153" s="407">
        <v>1000000</v>
      </c>
      <c r="J153" s="407">
        <v>0</v>
      </c>
      <c r="K153" s="407">
        <v>0</v>
      </c>
      <c r="L153" s="407">
        <v>850000</v>
      </c>
      <c r="M153" s="407">
        <v>150000</v>
      </c>
      <c r="N153" s="24" t="s">
        <v>267</v>
      </c>
      <c r="O153" s="43">
        <v>230</v>
      </c>
      <c r="P153" s="400" t="s">
        <v>753</v>
      </c>
      <c r="Q153" s="400" t="s">
        <v>356</v>
      </c>
    </row>
    <row r="154" spans="2:17" ht="54.75" customHeight="1" outlineLevel="1" x14ac:dyDescent="0.3">
      <c r="B154" s="347"/>
      <c r="C154" s="421"/>
      <c r="D154" s="347"/>
      <c r="E154" s="401"/>
      <c r="F154" s="421"/>
      <c r="G154" s="347"/>
      <c r="H154" s="421"/>
      <c r="I154" s="408"/>
      <c r="J154" s="408"/>
      <c r="K154" s="408"/>
      <c r="L154" s="408"/>
      <c r="M154" s="408"/>
      <c r="N154" s="24" t="s">
        <v>292</v>
      </c>
      <c r="O154" s="43">
        <v>58</v>
      </c>
      <c r="P154" s="401"/>
      <c r="Q154" s="401"/>
    </row>
    <row r="155" spans="2:17" ht="48" customHeight="1" outlineLevel="1" x14ac:dyDescent="0.3">
      <c r="B155" s="348"/>
      <c r="C155" s="489"/>
      <c r="D155" s="348"/>
      <c r="E155" s="402"/>
      <c r="F155" s="489"/>
      <c r="G155" s="348"/>
      <c r="H155" s="489"/>
      <c r="I155" s="409"/>
      <c r="J155" s="409"/>
      <c r="K155" s="409"/>
      <c r="L155" s="409"/>
      <c r="M155" s="409"/>
      <c r="N155" s="24" t="s">
        <v>262</v>
      </c>
      <c r="O155" s="43">
        <v>203</v>
      </c>
      <c r="P155" s="402"/>
      <c r="Q155" s="402"/>
    </row>
    <row r="156" spans="2:17" ht="50.25" customHeight="1" outlineLevel="1" x14ac:dyDescent="0.3">
      <c r="B156" s="346" t="s">
        <v>766</v>
      </c>
      <c r="C156" s="418"/>
      <c r="D156" s="346" t="s">
        <v>280</v>
      </c>
      <c r="E156" s="346" t="s">
        <v>754</v>
      </c>
      <c r="F156" s="418"/>
      <c r="G156" s="346" t="s">
        <v>261</v>
      </c>
      <c r="H156" s="418"/>
      <c r="I156" s="136">
        <f>SUM(J156:M156)</f>
        <v>671639</v>
      </c>
      <c r="J156" s="136">
        <v>0</v>
      </c>
      <c r="K156" s="136">
        <v>0</v>
      </c>
      <c r="L156" s="136">
        <v>570893</v>
      </c>
      <c r="M156" s="136">
        <v>100746</v>
      </c>
      <c r="N156" s="27" t="s">
        <v>759</v>
      </c>
      <c r="O156" s="43">
        <v>95</v>
      </c>
      <c r="P156" s="400" t="s">
        <v>751</v>
      </c>
      <c r="Q156" s="400" t="s">
        <v>752</v>
      </c>
    </row>
    <row r="157" spans="2:17" ht="46.8" outlineLevel="1" x14ac:dyDescent="0.3">
      <c r="B157" s="347"/>
      <c r="C157" s="419"/>
      <c r="D157" s="347"/>
      <c r="E157" s="347"/>
      <c r="F157" s="419"/>
      <c r="G157" s="347"/>
      <c r="H157" s="491"/>
      <c r="I157" s="136"/>
      <c r="J157" s="136"/>
      <c r="K157" s="136"/>
      <c r="L157" s="136"/>
      <c r="M157" s="136"/>
      <c r="N157" s="27" t="s">
        <v>760</v>
      </c>
      <c r="O157" s="43">
        <v>85</v>
      </c>
      <c r="P157" s="401"/>
      <c r="Q157" s="401"/>
    </row>
    <row r="158" spans="2:17" ht="46.8" outlineLevel="1" x14ac:dyDescent="0.3">
      <c r="B158" s="347"/>
      <c r="C158" s="419"/>
      <c r="D158" s="347"/>
      <c r="E158" s="347"/>
      <c r="F158" s="419"/>
      <c r="G158" s="347"/>
      <c r="H158" s="419"/>
      <c r="I158" s="136"/>
      <c r="J158" s="136"/>
      <c r="K158" s="136"/>
      <c r="L158" s="136"/>
      <c r="M158" s="136"/>
      <c r="N158" s="24" t="s">
        <v>761</v>
      </c>
      <c r="O158" s="43">
        <v>85</v>
      </c>
      <c r="P158" s="402"/>
      <c r="Q158" s="402"/>
    </row>
    <row r="159" spans="2:17" ht="15.6" x14ac:dyDescent="0.3">
      <c r="B159" s="487" t="s">
        <v>105</v>
      </c>
      <c r="C159" s="487"/>
      <c r="D159" s="487"/>
      <c r="E159" s="487"/>
      <c r="F159" s="487"/>
      <c r="G159" s="487"/>
      <c r="H159" s="488"/>
      <c r="I159" s="213">
        <f>I87+I90+I98+I108+I102+I116+I120+I123+I126+I144+I148+I153+I156</f>
        <v>22604571.300000001</v>
      </c>
      <c r="J159" s="214">
        <f>J87+J90+J98+J108+J102+J116+J120+J123+J126+J144+J148+J153+J156</f>
        <v>0</v>
      </c>
      <c r="K159" s="181">
        <f>K87+K90+K98+K108+K102+K116+K120+K123+K126+K144+K148+K153+K156</f>
        <v>0</v>
      </c>
      <c r="L159" s="215">
        <f>L87+L90+L98+L108+L102+L116+L120+L123+L126+L144+L148+L153+L156</f>
        <v>18883575</v>
      </c>
      <c r="M159" s="213">
        <f>M87+M90+M98+M108+M102+M116+M120+M123+M126+M144+M148+M153+M156</f>
        <v>3720996.3</v>
      </c>
      <c r="N159" s="493"/>
      <c r="O159" s="494"/>
      <c r="P159" s="494"/>
      <c r="Q159" s="495"/>
    </row>
    <row r="160" spans="2:17" ht="15.6" x14ac:dyDescent="0.3">
      <c r="B160" s="211"/>
      <c r="C160" s="212"/>
      <c r="D160" s="212"/>
      <c r="E160" s="212"/>
      <c r="F160" s="212"/>
      <c r="G160" s="212"/>
      <c r="H160" s="212"/>
      <c r="I160" s="216"/>
      <c r="J160" s="217"/>
      <c r="K160" s="182"/>
      <c r="L160" s="218"/>
      <c r="M160" s="216"/>
      <c r="N160" s="496"/>
      <c r="O160" s="497"/>
      <c r="P160" s="497"/>
      <c r="Q160" s="498"/>
    </row>
    <row r="161" spans="2:17" ht="15.6" x14ac:dyDescent="0.3">
      <c r="B161" s="2" t="s">
        <v>729</v>
      </c>
    </row>
    <row r="162" spans="2:17" ht="51" customHeight="1" x14ac:dyDescent="0.3">
      <c r="B162" s="490" t="s">
        <v>728</v>
      </c>
      <c r="C162" s="490"/>
      <c r="D162" s="490"/>
      <c r="E162" s="490"/>
      <c r="F162" s="490"/>
      <c r="G162" s="490"/>
      <c r="H162" s="490"/>
      <c r="I162" s="490"/>
      <c r="J162" s="490"/>
      <c r="K162" s="490"/>
      <c r="L162" s="490"/>
      <c r="M162" s="490"/>
      <c r="N162" s="490"/>
      <c r="O162" s="490"/>
      <c r="P162" s="490"/>
      <c r="Q162" s="490"/>
    </row>
    <row r="164" spans="2:17" ht="15.6" x14ac:dyDescent="0.3">
      <c r="B164" s="436" t="s">
        <v>106</v>
      </c>
      <c r="C164" s="436"/>
      <c r="D164" s="436"/>
      <c r="E164" s="436"/>
    </row>
    <row r="165" spans="2:17" ht="15.6" x14ac:dyDescent="0.3">
      <c r="B165" s="10" t="s">
        <v>3</v>
      </c>
      <c r="C165" s="359" t="s">
        <v>107</v>
      </c>
      <c r="D165" s="359"/>
      <c r="E165" s="359"/>
      <c r="F165" s="387" t="s">
        <v>108</v>
      </c>
      <c r="G165" s="387"/>
      <c r="H165" s="387"/>
      <c r="I165" s="387"/>
      <c r="J165" s="359" t="s">
        <v>109</v>
      </c>
      <c r="K165" s="387"/>
      <c r="L165" s="387"/>
      <c r="M165" s="387"/>
    </row>
    <row r="166" spans="2:17" ht="15.6" x14ac:dyDescent="0.3">
      <c r="B166" s="4">
        <v>1</v>
      </c>
      <c r="C166" s="422">
        <v>2</v>
      </c>
      <c r="D166" s="422"/>
      <c r="E166" s="422"/>
      <c r="F166" s="422">
        <v>3</v>
      </c>
      <c r="G166" s="422"/>
      <c r="H166" s="422"/>
      <c r="I166" s="422"/>
      <c r="J166" s="422">
        <v>4</v>
      </c>
      <c r="K166" s="422"/>
      <c r="L166" s="422"/>
      <c r="M166" s="422"/>
    </row>
    <row r="167" spans="2:17" ht="35.4" customHeight="1" x14ac:dyDescent="0.3">
      <c r="B167" s="8"/>
      <c r="C167" s="378" t="s">
        <v>303</v>
      </c>
      <c r="D167" s="378"/>
      <c r="E167" s="378"/>
      <c r="F167" s="484"/>
      <c r="G167" s="484"/>
      <c r="H167" s="484"/>
      <c r="I167" s="484"/>
      <c r="J167" s="484"/>
      <c r="K167" s="484"/>
      <c r="L167" s="484"/>
      <c r="M167" s="484"/>
    </row>
    <row r="169" spans="2:17" ht="33" customHeight="1" x14ac:dyDescent="0.3">
      <c r="B169" s="436" t="s">
        <v>110</v>
      </c>
      <c r="C169" s="436"/>
      <c r="D169" s="436"/>
      <c r="E169" s="436"/>
      <c r="F169" s="436"/>
    </row>
    <row r="170" spans="2:17" ht="15.6" x14ac:dyDescent="0.3">
      <c r="B170" s="10" t="s">
        <v>3</v>
      </c>
      <c r="C170" s="387" t="s">
        <v>111</v>
      </c>
      <c r="D170" s="387"/>
      <c r="E170" s="387"/>
      <c r="F170" s="387" t="s">
        <v>108</v>
      </c>
      <c r="G170" s="387"/>
      <c r="H170" s="387"/>
      <c r="I170" s="387"/>
      <c r="J170" s="359" t="s">
        <v>112</v>
      </c>
      <c r="K170" s="387"/>
      <c r="L170" s="387"/>
      <c r="M170" s="387"/>
    </row>
    <row r="171" spans="2:17" ht="15.6" x14ac:dyDescent="0.3">
      <c r="B171" s="4">
        <v>1</v>
      </c>
      <c r="C171" s="422">
        <v>2</v>
      </c>
      <c r="D171" s="422"/>
      <c r="E171" s="422"/>
      <c r="F171" s="422">
        <v>3</v>
      </c>
      <c r="G171" s="422"/>
      <c r="H171" s="422"/>
      <c r="I171" s="422"/>
      <c r="J171" s="422">
        <v>4</v>
      </c>
      <c r="K171" s="422"/>
      <c r="L171" s="422"/>
      <c r="M171" s="422"/>
    </row>
    <row r="172" spans="2:17" ht="33.6" customHeight="1" x14ac:dyDescent="0.3">
      <c r="B172" s="8"/>
      <c r="C172" s="378" t="s">
        <v>304</v>
      </c>
      <c r="D172" s="378"/>
      <c r="E172" s="378"/>
      <c r="F172" s="484"/>
      <c r="G172" s="484"/>
      <c r="H172" s="484"/>
      <c r="I172" s="484"/>
      <c r="J172" s="484"/>
      <c r="K172" s="484"/>
      <c r="L172" s="484"/>
      <c r="M172" s="484"/>
    </row>
    <row r="174" spans="2:17" ht="48" customHeight="1" x14ac:dyDescent="0.3">
      <c r="B174" s="436" t="s">
        <v>113</v>
      </c>
      <c r="C174" s="436"/>
      <c r="D174" s="436"/>
    </row>
    <row r="175" spans="2:17" ht="15.6" x14ac:dyDescent="0.3">
      <c r="B175" s="10" t="s">
        <v>3</v>
      </c>
      <c r="C175" s="359" t="s">
        <v>114</v>
      </c>
      <c r="D175" s="359"/>
      <c r="E175" s="359"/>
      <c r="F175" s="437" t="s">
        <v>115</v>
      </c>
      <c r="G175" s="438"/>
      <c r="H175" s="438"/>
      <c r="I175" s="438"/>
      <c r="J175" s="438"/>
      <c r="K175" s="438"/>
      <c r="L175" s="438"/>
      <c r="M175" s="439"/>
    </row>
    <row r="176" spans="2:17" ht="15.6" x14ac:dyDescent="0.3">
      <c r="B176" s="4">
        <v>1</v>
      </c>
      <c r="C176" s="422">
        <v>2</v>
      </c>
      <c r="D176" s="422"/>
      <c r="E176" s="422"/>
      <c r="F176" s="440">
        <v>3</v>
      </c>
      <c r="G176" s="441"/>
      <c r="H176" s="441"/>
      <c r="I176" s="441"/>
      <c r="J176" s="441"/>
      <c r="K176" s="441"/>
      <c r="L176" s="441"/>
      <c r="M176" s="442"/>
    </row>
    <row r="177" spans="2:13" ht="38.4" customHeight="1" x14ac:dyDescent="0.3">
      <c r="B177" s="26" t="s">
        <v>15</v>
      </c>
      <c r="C177" s="435"/>
      <c r="D177" s="435"/>
      <c r="E177" s="435"/>
      <c r="F177" s="432"/>
      <c r="G177" s="433"/>
      <c r="H177" s="433"/>
      <c r="I177" s="433"/>
      <c r="J177" s="433"/>
      <c r="K177" s="433"/>
      <c r="L177" s="433"/>
      <c r="M177" s="434"/>
    </row>
    <row r="179" spans="2:13" ht="14.4" customHeight="1" x14ac:dyDescent="0.3">
      <c r="B179" s="436" t="s">
        <v>116</v>
      </c>
      <c r="C179" s="436"/>
      <c r="D179" s="436"/>
      <c r="E179" s="436"/>
      <c r="F179" s="436"/>
      <c r="G179" s="436"/>
    </row>
    <row r="180" spans="2:13" ht="15.6" x14ac:dyDescent="0.3">
      <c r="B180" s="10" t="s">
        <v>3</v>
      </c>
      <c r="C180" s="437" t="s">
        <v>117</v>
      </c>
      <c r="D180" s="438"/>
      <c r="E180" s="438"/>
      <c r="F180" s="438"/>
      <c r="G180" s="438"/>
      <c r="H180" s="438"/>
      <c r="I180" s="438"/>
      <c r="J180" s="438"/>
      <c r="K180" s="438"/>
      <c r="L180" s="438"/>
      <c r="M180" s="439"/>
    </row>
    <row r="181" spans="2:13" ht="15.6" x14ac:dyDescent="0.3">
      <c r="B181" s="4">
        <v>1</v>
      </c>
      <c r="C181" s="440">
        <v>2</v>
      </c>
      <c r="D181" s="441"/>
      <c r="E181" s="441"/>
      <c r="F181" s="441"/>
      <c r="G181" s="441"/>
      <c r="H181" s="441"/>
      <c r="I181" s="441"/>
      <c r="J181" s="441"/>
      <c r="K181" s="441"/>
      <c r="L181" s="441"/>
      <c r="M181" s="442"/>
    </row>
    <row r="182" spans="2:13" ht="15.6" customHeight="1" x14ac:dyDescent="0.3">
      <c r="B182" s="8"/>
      <c r="C182" s="429" t="s">
        <v>305</v>
      </c>
      <c r="D182" s="430"/>
      <c r="E182" s="430"/>
      <c r="F182" s="430"/>
      <c r="G182" s="430"/>
      <c r="H182" s="430"/>
      <c r="I182" s="430"/>
      <c r="J182" s="430"/>
      <c r="K182" s="430"/>
      <c r="L182" s="430"/>
      <c r="M182" s="431"/>
    </row>
  </sheetData>
  <mergeCells count="392">
    <mergeCell ref="B139:B143"/>
    <mergeCell ref="C139:C143"/>
    <mergeCell ref="D139:D143"/>
    <mergeCell ref="E139:E143"/>
    <mergeCell ref="F139:F143"/>
    <mergeCell ref="H90:H96"/>
    <mergeCell ref="I108:I115"/>
    <mergeCell ref="B126:B134"/>
    <mergeCell ref="C126:C134"/>
    <mergeCell ref="D126:D134"/>
    <mergeCell ref="E126:E134"/>
    <mergeCell ref="F126:F134"/>
    <mergeCell ref="G126:G134"/>
    <mergeCell ref="H126:H134"/>
    <mergeCell ref="I126:I134"/>
    <mergeCell ref="E135:E138"/>
    <mergeCell ref="F135:F138"/>
    <mergeCell ref="G135:G138"/>
    <mergeCell ref="H135:H138"/>
    <mergeCell ref="C98:C100"/>
    <mergeCell ref="I135:I138"/>
    <mergeCell ref="B108:B115"/>
    <mergeCell ref="D108:D115"/>
    <mergeCell ref="G108:G115"/>
    <mergeCell ref="Q156:Q158"/>
    <mergeCell ref="P156:P158"/>
    <mergeCell ref="N159:Q160"/>
    <mergeCell ref="K135:K138"/>
    <mergeCell ref="P139:P143"/>
    <mergeCell ref="Q139:Q143"/>
    <mergeCell ref="P144:P147"/>
    <mergeCell ref="E148:E152"/>
    <mergeCell ref="F148:F152"/>
    <mergeCell ref="G148:G152"/>
    <mergeCell ref="Q144:Q147"/>
    <mergeCell ref="P153:P155"/>
    <mergeCell ref="Q153:Q155"/>
    <mergeCell ref="P148:P152"/>
    <mergeCell ref="Q148:Q152"/>
    <mergeCell ref="J144:J147"/>
    <mergeCell ref="K144:K147"/>
    <mergeCell ref="L144:L147"/>
    <mergeCell ref="K153:K155"/>
    <mergeCell ref="L153:L155"/>
    <mergeCell ref="K148:K152"/>
    <mergeCell ref="J153:J155"/>
    <mergeCell ref="J135:J138"/>
    <mergeCell ref="H144:H147"/>
    <mergeCell ref="P123:P125"/>
    <mergeCell ref="Q123:Q125"/>
    <mergeCell ref="P116:P119"/>
    <mergeCell ref="Q116:Q119"/>
    <mergeCell ref="P102:P107"/>
    <mergeCell ref="K139:K143"/>
    <mergeCell ref="L139:L143"/>
    <mergeCell ref="L135:L138"/>
    <mergeCell ref="M135:M138"/>
    <mergeCell ref="P126:P134"/>
    <mergeCell ref="Q126:Q134"/>
    <mergeCell ref="N128:N129"/>
    <mergeCell ref="N131:N132"/>
    <mergeCell ref="Q135:Q138"/>
    <mergeCell ref="M126:M134"/>
    <mergeCell ref="M120:M122"/>
    <mergeCell ref="P120:P122"/>
    <mergeCell ref="Q120:Q122"/>
    <mergeCell ref="N102:N103"/>
    <mergeCell ref="N104:N105"/>
    <mergeCell ref="N135:N136"/>
    <mergeCell ref="N137:N138"/>
    <mergeCell ref="P135:P138"/>
    <mergeCell ref="Q102:Q107"/>
    <mergeCell ref="I144:I147"/>
    <mergeCell ref="J148:J152"/>
    <mergeCell ref="H148:H152"/>
    <mergeCell ref="I148:I152"/>
    <mergeCell ref="G139:G143"/>
    <mergeCell ref="H139:H143"/>
    <mergeCell ref="I139:I143"/>
    <mergeCell ref="J139:J143"/>
    <mergeCell ref="G144:G147"/>
    <mergeCell ref="B164:E164"/>
    <mergeCell ref="C165:E165"/>
    <mergeCell ref="F165:I165"/>
    <mergeCell ref="H98:H100"/>
    <mergeCell ref="I98:I100"/>
    <mergeCell ref="B102:B107"/>
    <mergeCell ref="H156:H158"/>
    <mergeCell ref="G156:G158"/>
    <mergeCell ref="F156:F158"/>
    <mergeCell ref="E156:E158"/>
    <mergeCell ref="D156:D158"/>
    <mergeCell ref="C156:C158"/>
    <mergeCell ref="B156:B158"/>
    <mergeCell ref="C144:C147"/>
    <mergeCell ref="D144:D147"/>
    <mergeCell ref="E144:E147"/>
    <mergeCell ref="F144:F147"/>
    <mergeCell ref="B153:B155"/>
    <mergeCell ref="C153:C155"/>
    <mergeCell ref="D153:D155"/>
    <mergeCell ref="F153:F155"/>
    <mergeCell ref="D148:D152"/>
    <mergeCell ref="B135:B138"/>
    <mergeCell ref="C135:C138"/>
    <mergeCell ref="J165:M165"/>
    <mergeCell ref="B148:B152"/>
    <mergeCell ref="C148:C152"/>
    <mergeCell ref="K120:K122"/>
    <mergeCell ref="K123:K125"/>
    <mergeCell ref="L123:L125"/>
    <mergeCell ref="M123:M125"/>
    <mergeCell ref="K126:K134"/>
    <mergeCell ref="J126:J134"/>
    <mergeCell ref="C120:C122"/>
    <mergeCell ref="D120:D122"/>
    <mergeCell ref="E120:E122"/>
    <mergeCell ref="B159:H159"/>
    <mergeCell ref="B144:B147"/>
    <mergeCell ref="M153:M155"/>
    <mergeCell ref="G153:G155"/>
    <mergeCell ref="H153:H155"/>
    <mergeCell ref="I153:I155"/>
    <mergeCell ref="M144:M147"/>
    <mergeCell ref="L148:L152"/>
    <mergeCell ref="M148:M152"/>
    <mergeCell ref="B162:Q162"/>
    <mergeCell ref="E153:E155"/>
    <mergeCell ref="M139:M143"/>
    <mergeCell ref="P53:P55"/>
    <mergeCell ref="Q53:Q55"/>
    <mergeCell ref="Q57:Q86"/>
    <mergeCell ref="B57:B86"/>
    <mergeCell ref="C172:E172"/>
    <mergeCell ref="F172:I172"/>
    <mergeCell ref="J172:M172"/>
    <mergeCell ref="C167:E167"/>
    <mergeCell ref="F167:I167"/>
    <mergeCell ref="J167:M167"/>
    <mergeCell ref="C166:E166"/>
    <mergeCell ref="F166:I166"/>
    <mergeCell ref="J166:M166"/>
    <mergeCell ref="B169:F169"/>
    <mergeCell ref="C170:E170"/>
    <mergeCell ref="F170:I170"/>
    <mergeCell ref="J170:M170"/>
    <mergeCell ref="C171:E171"/>
    <mergeCell ref="F171:I171"/>
    <mergeCell ref="J171:M171"/>
    <mergeCell ref="B120:B122"/>
    <mergeCell ref="B123:B125"/>
    <mergeCell ref="C123:C125"/>
    <mergeCell ref="D123:D125"/>
    <mergeCell ref="B116:B119"/>
    <mergeCell ref="K116:K119"/>
    <mergeCell ref="J108:J115"/>
    <mergeCell ref="H116:H119"/>
    <mergeCell ref="I120:I122"/>
    <mergeCell ref="F123:F125"/>
    <mergeCell ref="G123:G125"/>
    <mergeCell ref="H123:H125"/>
    <mergeCell ref="I123:I125"/>
    <mergeCell ref="J123:J125"/>
    <mergeCell ref="F120:F122"/>
    <mergeCell ref="G120:G122"/>
    <mergeCell ref="H120:H122"/>
    <mergeCell ref="D116:D119"/>
    <mergeCell ref="E108:E115"/>
    <mergeCell ref="O54:O55"/>
    <mergeCell ref="N17:N18"/>
    <mergeCell ref="N81:N83"/>
    <mergeCell ref="N84:N86"/>
    <mergeCell ref="H57:H86"/>
    <mergeCell ref="J57:J86"/>
    <mergeCell ref="K57:K86"/>
    <mergeCell ref="F31:H31"/>
    <mergeCell ref="F38:H38"/>
    <mergeCell ref="F47:H47"/>
    <mergeCell ref="F42:H42"/>
    <mergeCell ref="M54:M55"/>
    <mergeCell ref="H53:H55"/>
    <mergeCell ref="I54:I55"/>
    <mergeCell ref="I53:M53"/>
    <mergeCell ref="J54:L54"/>
    <mergeCell ref="N53:O53"/>
    <mergeCell ref="N54:N55"/>
    <mergeCell ref="N72:N74"/>
    <mergeCell ref="F35:H35"/>
    <mergeCell ref="F41:H41"/>
    <mergeCell ref="I60:I86"/>
    <mergeCell ref="F44:H44"/>
    <mergeCell ref="N75:N77"/>
    <mergeCell ref="B2:Q2"/>
    <mergeCell ref="B3:Q3"/>
    <mergeCell ref="B9:H9"/>
    <mergeCell ref="B5:Q5"/>
    <mergeCell ref="B53:B55"/>
    <mergeCell ref="C53:C55"/>
    <mergeCell ref="D53:D55"/>
    <mergeCell ref="E53:E55"/>
    <mergeCell ref="F53:F55"/>
    <mergeCell ref="G53:G55"/>
    <mergeCell ref="F32:H32"/>
    <mergeCell ref="B33:E33"/>
    <mergeCell ref="B7:Q7"/>
    <mergeCell ref="B19:B21"/>
    <mergeCell ref="C19:D21"/>
    <mergeCell ref="E19:G21"/>
    <mergeCell ref="B22:B24"/>
    <mergeCell ref="K10:N10"/>
    <mergeCell ref="K11:M11"/>
    <mergeCell ref="F39:H39"/>
    <mergeCell ref="F40:H40"/>
    <mergeCell ref="B34:E34"/>
    <mergeCell ref="B35:E35"/>
    <mergeCell ref="B32:E32"/>
    <mergeCell ref="B10:B11"/>
    <mergeCell ref="C10:D11"/>
    <mergeCell ref="E10:G11"/>
    <mergeCell ref="H16:J16"/>
    <mergeCell ref="H19:J19"/>
    <mergeCell ref="B16:B18"/>
    <mergeCell ref="E16:G18"/>
    <mergeCell ref="C16:D18"/>
    <mergeCell ref="C22:D24"/>
    <mergeCell ref="E22:G24"/>
    <mergeCell ref="H20:J21"/>
    <mergeCell ref="H22:J22"/>
    <mergeCell ref="H23:J24"/>
    <mergeCell ref="H10:J11"/>
    <mergeCell ref="C12:D12"/>
    <mergeCell ref="E12:G12"/>
    <mergeCell ref="H12:J12"/>
    <mergeCell ref="C13:D15"/>
    <mergeCell ref="B13:B15"/>
    <mergeCell ref="E13:G15"/>
    <mergeCell ref="D90:D96"/>
    <mergeCell ref="E90:E96"/>
    <mergeCell ref="F90:F96"/>
    <mergeCell ref="G90:G96"/>
    <mergeCell ref="K17:M18"/>
    <mergeCell ref="K20:M21"/>
    <mergeCell ref="K22:M22"/>
    <mergeCell ref="K23:M24"/>
    <mergeCell ref="K25:M25"/>
    <mergeCell ref="K26:M27"/>
    <mergeCell ref="B36:E36"/>
    <mergeCell ref="C90:C96"/>
    <mergeCell ref="H25:J25"/>
    <mergeCell ref="H26:J27"/>
    <mergeCell ref="H17:J18"/>
    <mergeCell ref="F45:H45"/>
    <mergeCell ref="F46:H46"/>
    <mergeCell ref="B49:E49"/>
    <mergeCell ref="B40:E40"/>
    <mergeCell ref="F36:H36"/>
    <mergeCell ref="F33:H33"/>
    <mergeCell ref="F34:H34"/>
    <mergeCell ref="B31:E31"/>
    <mergeCell ref="B39:E39"/>
    <mergeCell ref="B38:E38"/>
    <mergeCell ref="K16:M16"/>
    <mergeCell ref="K19:M19"/>
    <mergeCell ref="K13:M13"/>
    <mergeCell ref="H13:J13"/>
    <mergeCell ref="K14:M15"/>
    <mergeCell ref="H14:J15"/>
    <mergeCell ref="D57:D86"/>
    <mergeCell ref="E57:E86"/>
    <mergeCell ref="G57:G86"/>
    <mergeCell ref="F57:F86"/>
    <mergeCell ref="B48:E48"/>
    <mergeCell ref="F43:H43"/>
    <mergeCell ref="B46:E46"/>
    <mergeCell ref="B45:E45"/>
    <mergeCell ref="B42:E42"/>
    <mergeCell ref="B90:B97"/>
    <mergeCell ref="B98:B100"/>
    <mergeCell ref="B47:E47"/>
    <mergeCell ref="D98:D100"/>
    <mergeCell ref="E98:E100"/>
    <mergeCell ref="C182:M182"/>
    <mergeCell ref="F177:M177"/>
    <mergeCell ref="C177:E177"/>
    <mergeCell ref="B174:D174"/>
    <mergeCell ref="C175:E175"/>
    <mergeCell ref="F175:M175"/>
    <mergeCell ref="C176:E176"/>
    <mergeCell ref="F176:M176"/>
    <mergeCell ref="B179:G179"/>
    <mergeCell ref="C180:M180"/>
    <mergeCell ref="C181:M181"/>
    <mergeCell ref="D135:D138"/>
    <mergeCell ref="E123:E125"/>
    <mergeCell ref="L126:L134"/>
    <mergeCell ref="J120:J122"/>
    <mergeCell ref="F108:F114"/>
    <mergeCell ref="H108:H114"/>
    <mergeCell ref="C108:C114"/>
    <mergeCell ref="L120:L122"/>
    <mergeCell ref="K12:M12"/>
    <mergeCell ref="B87:B89"/>
    <mergeCell ref="H87:H89"/>
    <mergeCell ref="B43:E43"/>
    <mergeCell ref="B44:E44"/>
    <mergeCell ref="E87:E89"/>
    <mergeCell ref="F87:F89"/>
    <mergeCell ref="G87:G89"/>
    <mergeCell ref="B30:G30"/>
    <mergeCell ref="B52:H52"/>
    <mergeCell ref="B37:E37"/>
    <mergeCell ref="I87:I89"/>
    <mergeCell ref="B41:E41"/>
    <mergeCell ref="C87:C89"/>
    <mergeCell ref="D87:D89"/>
    <mergeCell ref="B25:B27"/>
    <mergeCell ref="C25:D27"/>
    <mergeCell ref="E25:G27"/>
    <mergeCell ref="B50:E50"/>
    <mergeCell ref="F48:H48"/>
    <mergeCell ref="F49:H49"/>
    <mergeCell ref="F50:H50"/>
    <mergeCell ref="F37:H37"/>
    <mergeCell ref="C57:C86"/>
    <mergeCell ref="H102:H107"/>
    <mergeCell ref="I57:I59"/>
    <mergeCell ref="E116:E119"/>
    <mergeCell ref="F116:F119"/>
    <mergeCell ref="E102:E107"/>
    <mergeCell ref="D102:D107"/>
    <mergeCell ref="C102:C106"/>
    <mergeCell ref="N57:N59"/>
    <mergeCell ref="N66:N68"/>
    <mergeCell ref="N78:N80"/>
    <mergeCell ref="L57:L59"/>
    <mergeCell ref="L60:L86"/>
    <mergeCell ref="N60:N62"/>
    <mergeCell ref="N63:N65"/>
    <mergeCell ref="N69:N71"/>
    <mergeCell ref="G102:G107"/>
    <mergeCell ref="C116:C119"/>
    <mergeCell ref="G116:G119"/>
    <mergeCell ref="K108:K115"/>
    <mergeCell ref="J116:J119"/>
    <mergeCell ref="N110:N111"/>
    <mergeCell ref="N114:N115"/>
    <mergeCell ref="M103:M107"/>
    <mergeCell ref="L103:L107"/>
    <mergeCell ref="Q87:Q89"/>
    <mergeCell ref="M57:M59"/>
    <mergeCell ref="M60:M86"/>
    <mergeCell ref="Q98:Q100"/>
    <mergeCell ref="P57:P86"/>
    <mergeCell ref="Q90:Q96"/>
    <mergeCell ref="N92:N93"/>
    <mergeCell ref="N94:N95"/>
    <mergeCell ref="N90:N91"/>
    <mergeCell ref="M90:M96"/>
    <mergeCell ref="P108:P115"/>
    <mergeCell ref="Q108:Q115"/>
    <mergeCell ref="N108:N109"/>
    <mergeCell ref="N112:N113"/>
    <mergeCell ref="L108:L115"/>
    <mergeCell ref="M108:M115"/>
    <mergeCell ref="I117:I119"/>
    <mergeCell ref="N117:N118"/>
    <mergeCell ref="L117:L119"/>
    <mergeCell ref="M117:M119"/>
    <mergeCell ref="D101:Q101"/>
    <mergeCell ref="K102:K107"/>
    <mergeCell ref="J102:J107"/>
    <mergeCell ref="I103:I107"/>
    <mergeCell ref="F102:F107"/>
    <mergeCell ref="N106:N107"/>
    <mergeCell ref="G98:G100"/>
    <mergeCell ref="F98:F100"/>
    <mergeCell ref="P87:P89"/>
    <mergeCell ref="K90:K96"/>
    <mergeCell ref="L90:L96"/>
    <mergeCell ref="P90:P96"/>
    <mergeCell ref="L98:L100"/>
    <mergeCell ref="M98:M100"/>
    <mergeCell ref="P98:P100"/>
    <mergeCell ref="L87:L89"/>
    <mergeCell ref="M87:M89"/>
    <mergeCell ref="J98:J100"/>
    <mergeCell ref="N96:N97"/>
    <mergeCell ref="K98:K100"/>
    <mergeCell ref="J87:J89"/>
    <mergeCell ref="K87:K89"/>
    <mergeCell ref="I90:I96"/>
    <mergeCell ref="J90:J96"/>
  </mergeCells>
  <phoneticPr fontId="6" type="noConversion"/>
  <conditionalFormatting sqref="L57:L59">
    <cfRule type="expression" dxfId="150" priority="20">
      <formula>$L$57&gt;$I$57*0.85</formula>
    </cfRule>
  </conditionalFormatting>
  <conditionalFormatting sqref="L87:L89">
    <cfRule type="expression" dxfId="149" priority="14">
      <formula>$L$87&gt;$I$87*0.85</formula>
    </cfRule>
  </conditionalFormatting>
  <conditionalFormatting sqref="L90:L96">
    <cfRule type="expression" dxfId="148" priority="13">
      <formula>$L$90&gt;$I$90*0.85</formula>
    </cfRule>
  </conditionalFormatting>
  <conditionalFormatting sqref="L98:L100">
    <cfRule type="expression" dxfId="147" priority="12">
      <formula>$L$98&gt;$I$98*0.85</formula>
    </cfRule>
  </conditionalFormatting>
  <conditionalFormatting sqref="L102">
    <cfRule type="expression" dxfId="146" priority="11">
      <formula>$L$102&gt;$I$102*0.85</formula>
    </cfRule>
  </conditionalFormatting>
  <conditionalFormatting sqref="L108:L115">
    <cfRule type="expression" dxfId="145" priority="10">
      <formula>$L$108&gt;$I$108*0.85</formula>
    </cfRule>
  </conditionalFormatting>
  <conditionalFormatting sqref="L116">
    <cfRule type="expression" dxfId="144" priority="9">
      <formula>$L$116&gt;$I$116*0.85</formula>
    </cfRule>
  </conditionalFormatting>
  <conditionalFormatting sqref="L120:L122">
    <cfRule type="expression" dxfId="143" priority="8">
      <formula>$L$120&gt;$I$120*0.85</formula>
    </cfRule>
  </conditionalFormatting>
  <conditionalFormatting sqref="L123:L125">
    <cfRule type="expression" dxfId="142" priority="7">
      <formula>$L$123&gt;$I$123*0.85</formula>
    </cfRule>
  </conditionalFormatting>
  <conditionalFormatting sqref="L126:L134">
    <cfRule type="expression" dxfId="141" priority="6">
      <formula>$L$126&gt;$I$126*0.85</formula>
    </cfRule>
  </conditionalFormatting>
  <conditionalFormatting sqref="L135:L138">
    <cfRule type="expression" dxfId="140" priority="5">
      <formula>$L$135&gt;$I$135*0.85</formula>
    </cfRule>
  </conditionalFormatting>
  <conditionalFormatting sqref="L139:L143">
    <cfRule type="expression" dxfId="139" priority="4">
      <formula>$L$139&gt;$I$139*0.85</formula>
    </cfRule>
  </conditionalFormatting>
  <conditionalFormatting sqref="L144:L147">
    <cfRule type="expression" dxfId="138" priority="3">
      <formula>$L$144&gt;$I$144*0.85</formula>
    </cfRule>
  </conditionalFormatting>
  <conditionalFormatting sqref="L148:L152">
    <cfRule type="expression" dxfId="137" priority="2">
      <formula>$L$148&gt;$I$148*0.85</formula>
    </cfRule>
  </conditionalFormatting>
  <conditionalFormatting sqref="L153:L155">
    <cfRule type="expression" dxfId="136" priority="1">
      <formula>$L$153&gt;$I$153*0.85</formula>
    </cfRule>
  </conditionalFormatting>
  <conditionalFormatting sqref="L156:L158">
    <cfRule type="expression" dxfId="135" priority="16">
      <formula>$L$156&gt;$I$156*0.85</formula>
    </cfRule>
  </conditionalFormatting>
  <conditionalFormatting sqref="L159:L160">
    <cfRule type="expression" dxfId="134" priority="15">
      <formula>$L$159&gt;$I$159*0.85</formula>
    </cfRule>
  </conditionalFormatting>
  <printOptions horizontalCentered="1"/>
  <pageMargins left="0.31496062992125984" right="0.11811023622047244" top="0.74803149606299213" bottom="0.15748031496062992" header="0.31496062992125984" footer="0.11811023622047244"/>
  <pageSetup paperSize="9" scale="49" fitToHeight="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99"/>
  <sheetViews>
    <sheetView zoomScaleNormal="100" workbookViewId="0">
      <pane ySplit="4" topLeftCell="A77" activePane="bottomLeft" state="frozen"/>
      <selection activeCell="P125" sqref="P125:P129"/>
      <selection pane="bottomLeft" activeCell="E52" sqref="E52:E55"/>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2" width="14.6640625" customWidth="1"/>
    <col min="13" max="13" width="13.33203125" customWidth="1"/>
    <col min="14" max="14" width="44.6640625" customWidth="1"/>
    <col min="15" max="15" width="12.44140625" customWidth="1"/>
    <col min="16" max="17" width="14.33203125" customWidth="1"/>
    <col min="20" max="20" width="27.44140625" customWidth="1"/>
  </cols>
  <sheetData>
    <row r="2" spans="2:17" ht="15.6" x14ac:dyDescent="0.3">
      <c r="B2" s="360" t="s">
        <v>306</v>
      </c>
      <c r="C2" s="360"/>
      <c r="D2" s="360"/>
      <c r="E2" s="360"/>
      <c r="F2" s="360"/>
      <c r="G2" s="360"/>
      <c r="H2" s="360"/>
      <c r="I2" s="360"/>
      <c r="J2" s="360"/>
      <c r="K2" s="360"/>
      <c r="L2" s="360"/>
      <c r="M2" s="360"/>
      <c r="N2" s="360"/>
      <c r="O2" s="360"/>
      <c r="P2" s="360"/>
      <c r="Q2" s="360"/>
    </row>
    <row r="3" spans="2:17" ht="15.6" x14ac:dyDescent="0.3">
      <c r="B3" s="6"/>
      <c r="C3" s="6"/>
      <c r="D3" s="6"/>
      <c r="E3" s="6"/>
      <c r="F3" s="6"/>
      <c r="G3" s="6"/>
      <c r="H3" s="6"/>
      <c r="I3" s="6"/>
      <c r="J3" s="6"/>
      <c r="K3" s="6"/>
      <c r="L3" s="6"/>
      <c r="M3" s="6"/>
      <c r="N3" s="6"/>
      <c r="O3" s="6"/>
      <c r="P3" s="6"/>
      <c r="Q3" s="6"/>
    </row>
    <row r="4" spans="2:17" ht="15.6" x14ac:dyDescent="0.3">
      <c r="B4" s="360" t="s">
        <v>307</v>
      </c>
      <c r="C4" s="360"/>
      <c r="D4" s="360"/>
      <c r="E4" s="360"/>
      <c r="F4" s="360"/>
      <c r="G4" s="360"/>
      <c r="H4" s="360"/>
      <c r="I4" s="360"/>
      <c r="J4" s="360"/>
      <c r="K4" s="360"/>
      <c r="L4" s="360"/>
      <c r="M4" s="360"/>
      <c r="N4" s="360"/>
      <c r="O4" s="360"/>
      <c r="P4" s="360"/>
      <c r="Q4" s="360"/>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15.6" x14ac:dyDescent="0.3">
      <c r="B7" s="387" t="s">
        <v>3</v>
      </c>
      <c r="C7" s="387" t="s">
        <v>58</v>
      </c>
      <c r="D7" s="387"/>
      <c r="E7" s="359" t="s">
        <v>59</v>
      </c>
      <c r="F7" s="359"/>
      <c r="G7" s="359"/>
      <c r="H7" s="359" t="s">
        <v>60</v>
      </c>
      <c r="I7" s="359"/>
      <c r="J7" s="359"/>
      <c r="K7" s="387" t="s">
        <v>61</v>
      </c>
      <c r="L7" s="387"/>
      <c r="M7" s="387"/>
      <c r="N7" s="387"/>
    </row>
    <row r="8" spans="2:17" ht="31.2" x14ac:dyDescent="0.3">
      <c r="B8" s="387"/>
      <c r="C8" s="387"/>
      <c r="D8" s="387"/>
      <c r="E8" s="359"/>
      <c r="F8" s="359"/>
      <c r="G8" s="359"/>
      <c r="H8" s="359"/>
      <c r="I8" s="359"/>
      <c r="J8" s="359"/>
      <c r="K8" s="359" t="s">
        <v>62</v>
      </c>
      <c r="L8" s="359"/>
      <c r="M8" s="359"/>
      <c r="N8" s="3" t="s">
        <v>63</v>
      </c>
      <c r="O8" s="1"/>
      <c r="P8" s="103"/>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308</v>
      </c>
      <c r="D10" s="472"/>
      <c r="E10" s="462" t="s">
        <v>710</v>
      </c>
      <c r="F10" s="463"/>
      <c r="G10" s="464"/>
      <c r="H10" s="443">
        <v>0</v>
      </c>
      <c r="I10" s="411"/>
      <c r="J10" s="411"/>
      <c r="K10" s="443">
        <v>77</v>
      </c>
      <c r="L10" s="411"/>
      <c r="M10" s="411"/>
      <c r="N10" s="12">
        <f>O43</f>
        <v>79</v>
      </c>
    </row>
    <row r="11" spans="2:17" ht="15.6" x14ac:dyDescent="0.3">
      <c r="B11" s="461"/>
      <c r="C11" s="475"/>
      <c r="D11" s="476"/>
      <c r="E11" s="468"/>
      <c r="F11" s="469"/>
      <c r="G11" s="470"/>
      <c r="H11" s="452" t="s">
        <v>149</v>
      </c>
      <c r="I11" s="453"/>
      <c r="J11" s="454"/>
      <c r="K11" s="452" t="s">
        <v>18</v>
      </c>
      <c r="L11" s="453"/>
      <c r="M11" s="454"/>
      <c r="N11" s="11" t="s">
        <v>23</v>
      </c>
    </row>
    <row r="12" spans="2:17" ht="15.6" x14ac:dyDescent="0.3">
      <c r="B12" s="459" t="s">
        <v>48</v>
      </c>
      <c r="C12" s="471" t="s">
        <v>309</v>
      </c>
      <c r="D12" s="472"/>
      <c r="E12" s="462" t="s">
        <v>310</v>
      </c>
      <c r="F12" s="463"/>
      <c r="G12" s="464"/>
      <c r="H12" s="443">
        <v>0</v>
      </c>
      <c r="I12" s="411"/>
      <c r="J12" s="411"/>
      <c r="K12" s="443">
        <v>77</v>
      </c>
      <c r="L12" s="411"/>
      <c r="M12" s="411"/>
      <c r="N12" s="12">
        <f>O45</f>
        <v>80</v>
      </c>
    </row>
    <row r="13" spans="2:17" ht="15.6" x14ac:dyDescent="0.3">
      <c r="B13" s="461"/>
      <c r="C13" s="475"/>
      <c r="D13" s="476"/>
      <c r="E13" s="468"/>
      <c r="F13" s="469"/>
      <c r="G13" s="470"/>
      <c r="H13" s="452" t="s">
        <v>149</v>
      </c>
      <c r="I13" s="453"/>
      <c r="J13" s="454"/>
      <c r="K13" s="452" t="s">
        <v>18</v>
      </c>
      <c r="L13" s="453"/>
      <c r="M13" s="454"/>
      <c r="N13" s="11" t="s">
        <v>23</v>
      </c>
    </row>
    <row r="16" spans="2:17" ht="15.6" x14ac:dyDescent="0.3">
      <c r="B16" s="361" t="s">
        <v>71</v>
      </c>
      <c r="C16" s="361"/>
      <c r="D16" s="361"/>
      <c r="E16" s="361"/>
      <c r="F16" s="361"/>
      <c r="G16" s="361"/>
    </row>
    <row r="17" spans="2:8" ht="15.6" x14ac:dyDescent="0.3">
      <c r="B17" s="458" t="s">
        <v>72</v>
      </c>
      <c r="C17" s="458"/>
      <c r="D17" s="458"/>
      <c r="E17" s="458"/>
      <c r="F17" s="458" t="s">
        <v>73</v>
      </c>
      <c r="G17" s="458"/>
      <c r="H17" s="458"/>
    </row>
    <row r="18" spans="2:8" ht="15.6" x14ac:dyDescent="0.3">
      <c r="B18" s="480">
        <v>1</v>
      </c>
      <c r="C18" s="480"/>
      <c r="D18" s="480"/>
      <c r="E18" s="480"/>
      <c r="F18" s="480">
        <v>2</v>
      </c>
      <c r="G18" s="480"/>
      <c r="H18" s="480"/>
    </row>
    <row r="19" spans="2:8" ht="15.6" x14ac:dyDescent="0.3">
      <c r="B19" s="424" t="s">
        <v>74</v>
      </c>
      <c r="C19" s="424"/>
      <c r="D19" s="424"/>
      <c r="E19" s="424"/>
      <c r="F19" s="428">
        <f>SUM(F20,F22,F26,F30)</f>
        <v>2100431.6799999997</v>
      </c>
      <c r="G19" s="519"/>
      <c r="H19" s="519"/>
    </row>
    <row r="20" spans="2:8" ht="15.6" x14ac:dyDescent="0.3">
      <c r="B20" s="424" t="s">
        <v>75</v>
      </c>
      <c r="C20" s="424"/>
      <c r="D20" s="424"/>
      <c r="E20" s="424"/>
      <c r="F20" s="521"/>
      <c r="G20" s="521"/>
      <c r="H20" s="521"/>
    </row>
    <row r="21" spans="2:8" ht="15.6" x14ac:dyDescent="0.3">
      <c r="B21" s="423"/>
      <c r="C21" s="423"/>
      <c r="D21" s="423"/>
      <c r="E21" s="423"/>
      <c r="F21" s="521"/>
      <c r="G21" s="520"/>
      <c r="H21" s="520"/>
    </row>
    <row r="22" spans="2:8" ht="33" customHeight="1" x14ac:dyDescent="0.3">
      <c r="B22" s="424" t="s">
        <v>311</v>
      </c>
      <c r="C22" s="424"/>
      <c r="D22" s="424"/>
      <c r="E22" s="424"/>
      <c r="F22" s="428">
        <f>F25</f>
        <v>0</v>
      </c>
      <c r="G22" s="519"/>
      <c r="H22" s="519"/>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520"/>
      <c r="H25" s="520"/>
    </row>
    <row r="26" spans="2:8" ht="15.6" x14ac:dyDescent="0.3">
      <c r="B26" s="424" t="s">
        <v>312</v>
      </c>
      <c r="C26" s="424"/>
      <c r="D26" s="424"/>
      <c r="E26" s="424"/>
      <c r="F26" s="428">
        <f>F29</f>
        <v>2100431.6799999997</v>
      </c>
      <c r="G26" s="519"/>
      <c r="H26" s="519"/>
    </row>
    <row r="27" spans="2:8" ht="15.6" x14ac:dyDescent="0.3">
      <c r="B27" s="423" t="s">
        <v>254</v>
      </c>
      <c r="C27" s="423"/>
      <c r="D27" s="423"/>
      <c r="E27" s="423"/>
      <c r="F27" s="427"/>
      <c r="G27" s="427"/>
      <c r="H27" s="427"/>
    </row>
    <row r="28" spans="2:8" ht="31.5" customHeight="1" x14ac:dyDescent="0.3">
      <c r="B28" s="423" t="s">
        <v>255</v>
      </c>
      <c r="C28" s="423"/>
      <c r="D28" s="423"/>
      <c r="E28" s="423"/>
      <c r="F28" s="427"/>
      <c r="G28" s="427"/>
      <c r="H28" s="427"/>
    </row>
    <row r="29" spans="2:8" ht="15.6" x14ac:dyDescent="0.3">
      <c r="B29" s="423" t="s">
        <v>77</v>
      </c>
      <c r="C29" s="423"/>
      <c r="D29" s="423"/>
      <c r="E29" s="423"/>
      <c r="F29" s="427">
        <f>L78</f>
        <v>2100431.6799999997</v>
      </c>
      <c r="G29" s="520"/>
      <c r="H29" s="520"/>
    </row>
    <row r="30" spans="2:8" ht="15.6" x14ac:dyDescent="0.3">
      <c r="B30" s="424" t="s">
        <v>256</v>
      </c>
      <c r="C30" s="424"/>
      <c r="D30" s="424"/>
      <c r="E30" s="424"/>
      <c r="F30" s="522"/>
      <c r="G30" s="522"/>
      <c r="H30" s="522"/>
    </row>
    <row r="31" spans="2:8" ht="15.6" x14ac:dyDescent="0.3">
      <c r="B31" s="423"/>
      <c r="C31" s="423"/>
      <c r="D31" s="423"/>
      <c r="E31" s="423"/>
      <c r="F31" s="521"/>
      <c r="G31" s="521"/>
      <c r="H31" s="521"/>
    </row>
    <row r="32" spans="2:8" ht="15.6" x14ac:dyDescent="0.3">
      <c r="B32" s="424" t="s">
        <v>78</v>
      </c>
      <c r="C32" s="424"/>
      <c r="D32" s="424"/>
      <c r="E32" s="424"/>
      <c r="F32" s="428">
        <f>SUM(F33:H35)</f>
        <v>370664.42</v>
      </c>
      <c r="G32" s="519"/>
      <c r="H32" s="519"/>
    </row>
    <row r="33" spans="2:20" ht="15.6" x14ac:dyDescent="0.3">
      <c r="B33" s="423" t="s">
        <v>79</v>
      </c>
      <c r="C33" s="423"/>
      <c r="D33" s="423"/>
      <c r="E33" s="423"/>
      <c r="F33" s="427">
        <f>M78</f>
        <v>370664.42</v>
      </c>
      <c r="G33" s="520"/>
      <c r="H33" s="520"/>
    </row>
    <row r="34" spans="2:20" ht="15.6" x14ac:dyDescent="0.3">
      <c r="B34" s="423" t="s">
        <v>80</v>
      </c>
      <c r="C34" s="423"/>
      <c r="D34" s="423"/>
      <c r="E34" s="423"/>
      <c r="F34" s="521">
        <v>0</v>
      </c>
      <c r="G34" s="521"/>
      <c r="H34" s="521"/>
    </row>
    <row r="35" spans="2:20" ht="15.6" x14ac:dyDescent="0.3">
      <c r="B35" s="423" t="s">
        <v>81</v>
      </c>
      <c r="C35" s="423"/>
      <c r="D35" s="423"/>
      <c r="E35" s="423"/>
      <c r="F35" s="521">
        <v>0</v>
      </c>
      <c r="G35" s="521"/>
      <c r="H35" s="521"/>
    </row>
    <row r="36" spans="2:20" ht="15.6" x14ac:dyDescent="0.3">
      <c r="B36" s="424" t="s">
        <v>82</v>
      </c>
      <c r="C36" s="424"/>
      <c r="D36" s="424"/>
      <c r="E36" s="424"/>
      <c r="F36" s="428">
        <f>SUM(F19,F32)</f>
        <v>2471096.0999999996</v>
      </c>
      <c r="G36" s="519"/>
      <c r="H36" s="519"/>
    </row>
    <row r="38" spans="2:20" ht="15.6" x14ac:dyDescent="0.3">
      <c r="B38" s="361" t="s">
        <v>83</v>
      </c>
      <c r="C38" s="361"/>
      <c r="D38" s="361"/>
      <c r="E38" s="361"/>
      <c r="F38" s="361"/>
      <c r="G38" s="361"/>
      <c r="H38" s="361"/>
    </row>
    <row r="39" spans="2:20" ht="15.6" x14ac:dyDescent="0.3">
      <c r="B39" s="359" t="s">
        <v>84</v>
      </c>
      <c r="C39" s="359" t="s">
        <v>85</v>
      </c>
      <c r="D39" s="359" t="s">
        <v>86</v>
      </c>
      <c r="E39" s="359" t="s">
        <v>87</v>
      </c>
      <c r="F39" s="359" t="s">
        <v>88</v>
      </c>
      <c r="G39" s="359" t="s">
        <v>89</v>
      </c>
      <c r="H39" s="359" t="s">
        <v>90</v>
      </c>
      <c r="I39" s="359" t="s">
        <v>91</v>
      </c>
      <c r="J39" s="359"/>
      <c r="K39" s="359"/>
      <c r="L39" s="359"/>
      <c r="M39" s="359"/>
      <c r="N39" s="359" t="s">
        <v>6</v>
      </c>
      <c r="O39" s="359"/>
      <c r="P39" s="359" t="s">
        <v>92</v>
      </c>
      <c r="Q39" s="359" t="s">
        <v>93</v>
      </c>
    </row>
    <row r="40" spans="2:20" ht="15.75" customHeight="1" x14ac:dyDescent="0.3">
      <c r="B40" s="359"/>
      <c r="C40" s="359"/>
      <c r="D40" s="359"/>
      <c r="E40" s="359"/>
      <c r="F40" s="359"/>
      <c r="G40" s="359"/>
      <c r="H40" s="359"/>
      <c r="I40" s="359" t="s">
        <v>45</v>
      </c>
      <c r="J40" s="359" t="s">
        <v>94</v>
      </c>
      <c r="K40" s="359"/>
      <c r="L40" s="359"/>
      <c r="M40" s="359" t="s">
        <v>726</v>
      </c>
      <c r="N40" s="359" t="s">
        <v>96</v>
      </c>
      <c r="O40" s="359" t="s">
        <v>97</v>
      </c>
      <c r="P40" s="359"/>
      <c r="Q40" s="359"/>
    </row>
    <row r="41" spans="2:20" ht="93.6" x14ac:dyDescent="0.3">
      <c r="B41" s="359"/>
      <c r="C41" s="359"/>
      <c r="D41" s="359"/>
      <c r="E41" s="359"/>
      <c r="F41" s="359"/>
      <c r="G41" s="359"/>
      <c r="H41" s="359"/>
      <c r="I41" s="359"/>
      <c r="J41" s="3" t="s">
        <v>98</v>
      </c>
      <c r="K41" s="3" t="s">
        <v>99</v>
      </c>
      <c r="L41" s="3" t="s">
        <v>100</v>
      </c>
      <c r="M41" s="359"/>
      <c r="N41" s="359"/>
      <c r="O41" s="359"/>
      <c r="P41" s="359"/>
      <c r="Q41" s="359"/>
    </row>
    <row r="42" spans="2:20"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20" ht="15.6" customHeight="1" x14ac:dyDescent="0.3">
      <c r="B43" s="517" t="s">
        <v>313</v>
      </c>
      <c r="C43" s="518" t="s">
        <v>101</v>
      </c>
      <c r="D43" s="378" t="s">
        <v>314</v>
      </c>
      <c r="E43" s="378" t="s">
        <v>513</v>
      </c>
      <c r="F43" s="518" t="s">
        <v>260</v>
      </c>
      <c r="G43" s="378" t="s">
        <v>261</v>
      </c>
      <c r="H43" s="518" t="s">
        <v>102</v>
      </c>
      <c r="I43" s="516">
        <f>I78</f>
        <v>2471096.1</v>
      </c>
      <c r="J43" s="516">
        <f>J78</f>
        <v>0</v>
      </c>
      <c r="K43" s="516">
        <f>K78</f>
        <v>0</v>
      </c>
      <c r="L43" s="516">
        <f>L78</f>
        <v>2100431.6799999997</v>
      </c>
      <c r="M43" s="516">
        <f>M78</f>
        <v>370664.42</v>
      </c>
      <c r="N43" s="378" t="s">
        <v>711</v>
      </c>
      <c r="O43" s="12">
        <v>79</v>
      </c>
      <c r="P43" s="411"/>
      <c r="Q43" s="400"/>
    </row>
    <row r="44" spans="2:20" ht="33.75" customHeight="1" x14ac:dyDescent="0.3">
      <c r="B44" s="517"/>
      <c r="C44" s="518"/>
      <c r="D44" s="378"/>
      <c r="E44" s="378"/>
      <c r="F44" s="518"/>
      <c r="G44" s="378"/>
      <c r="H44" s="518"/>
      <c r="I44" s="516"/>
      <c r="J44" s="516"/>
      <c r="K44" s="516"/>
      <c r="L44" s="516"/>
      <c r="M44" s="516"/>
      <c r="N44" s="378"/>
      <c r="O44" s="11" t="s">
        <v>23</v>
      </c>
      <c r="P44" s="412"/>
      <c r="Q44" s="401"/>
      <c r="S44" s="23"/>
      <c r="T44" s="22"/>
    </row>
    <row r="45" spans="2:20" ht="15.6" x14ac:dyDescent="0.3">
      <c r="B45" s="517"/>
      <c r="C45" s="518"/>
      <c r="D45" s="378"/>
      <c r="E45" s="378"/>
      <c r="F45" s="518"/>
      <c r="G45" s="378"/>
      <c r="H45" s="518"/>
      <c r="I45" s="516"/>
      <c r="J45" s="516"/>
      <c r="K45" s="516"/>
      <c r="L45" s="516"/>
      <c r="M45" s="516"/>
      <c r="N45" s="378" t="s">
        <v>315</v>
      </c>
      <c r="O45" s="86">
        <v>80</v>
      </c>
      <c r="P45" s="412"/>
      <c r="Q45" s="401"/>
      <c r="S45" s="23"/>
    </row>
    <row r="46" spans="2:20" ht="34.5" customHeight="1" x14ac:dyDescent="0.3">
      <c r="B46" s="517"/>
      <c r="C46" s="518"/>
      <c r="D46" s="378"/>
      <c r="E46" s="378"/>
      <c r="F46" s="518"/>
      <c r="G46" s="378"/>
      <c r="H46" s="518"/>
      <c r="I46" s="516"/>
      <c r="J46" s="516"/>
      <c r="K46" s="516"/>
      <c r="L46" s="516"/>
      <c r="M46" s="516"/>
      <c r="N46" s="378"/>
      <c r="O46" s="11" t="s">
        <v>23</v>
      </c>
      <c r="P46" s="412"/>
      <c r="Q46" s="401"/>
    </row>
    <row r="47" spans="2:20" ht="15.6" x14ac:dyDescent="0.3">
      <c r="B47" s="517"/>
      <c r="C47" s="518"/>
      <c r="D47" s="378"/>
      <c r="E47" s="378"/>
      <c r="F47" s="518"/>
      <c r="G47" s="378"/>
      <c r="H47" s="518"/>
      <c r="I47" s="516"/>
      <c r="J47" s="516"/>
      <c r="K47" s="516"/>
      <c r="L47" s="516"/>
      <c r="M47" s="516"/>
      <c r="N47" s="378" t="s">
        <v>316</v>
      </c>
      <c r="O47" s="86">
        <f>O54+O58+O63+O68+O72+O76</f>
        <v>10953</v>
      </c>
      <c r="P47" s="412"/>
      <c r="Q47" s="401"/>
      <c r="S47" s="23"/>
    </row>
    <row r="48" spans="2:20" ht="15.6" x14ac:dyDescent="0.3">
      <c r="B48" s="517"/>
      <c r="C48" s="518"/>
      <c r="D48" s="378"/>
      <c r="E48" s="378"/>
      <c r="F48" s="518"/>
      <c r="G48" s="378"/>
      <c r="H48" s="518"/>
      <c r="I48" s="516"/>
      <c r="J48" s="516"/>
      <c r="K48" s="516"/>
      <c r="L48" s="516"/>
      <c r="M48" s="516"/>
      <c r="N48" s="378"/>
      <c r="O48" s="197"/>
      <c r="P48" s="412"/>
      <c r="Q48" s="401"/>
      <c r="S48" s="23"/>
    </row>
    <row r="49" spans="2:20" ht="15.6" x14ac:dyDescent="0.3">
      <c r="B49" s="517"/>
      <c r="C49" s="518"/>
      <c r="D49" s="378"/>
      <c r="E49" s="378"/>
      <c r="F49" s="518"/>
      <c r="G49" s="378"/>
      <c r="H49" s="518"/>
      <c r="I49" s="516"/>
      <c r="J49" s="516"/>
      <c r="K49" s="516"/>
      <c r="L49" s="516"/>
      <c r="M49" s="516"/>
      <c r="N49" s="378"/>
      <c r="O49" s="11" t="s">
        <v>23</v>
      </c>
      <c r="P49" s="412"/>
      <c r="Q49" s="401"/>
    </row>
    <row r="50" spans="2:20" ht="15.6" x14ac:dyDescent="0.3">
      <c r="B50" s="517"/>
      <c r="C50" s="518"/>
      <c r="D50" s="378"/>
      <c r="E50" s="378"/>
      <c r="F50" s="518"/>
      <c r="G50" s="378"/>
      <c r="H50" s="518"/>
      <c r="I50" s="516"/>
      <c r="J50" s="516"/>
      <c r="K50" s="516"/>
      <c r="L50" s="516"/>
      <c r="M50" s="516"/>
      <c r="N50" s="378" t="s">
        <v>317</v>
      </c>
      <c r="O50" s="86">
        <f>O55+O60+O65+O69+O73+O77</f>
        <v>6</v>
      </c>
      <c r="P50" s="412"/>
      <c r="Q50" s="401"/>
      <c r="S50" s="23"/>
    </row>
    <row r="51" spans="2:20" ht="48" customHeight="1" x14ac:dyDescent="0.3">
      <c r="B51" s="517"/>
      <c r="C51" s="518"/>
      <c r="D51" s="378"/>
      <c r="E51" s="378"/>
      <c r="F51" s="518"/>
      <c r="G51" s="378"/>
      <c r="H51" s="518"/>
      <c r="I51" s="516"/>
      <c r="J51" s="516"/>
      <c r="K51" s="516"/>
      <c r="L51" s="516"/>
      <c r="M51" s="516"/>
      <c r="N51" s="378"/>
      <c r="O51" s="11" t="s">
        <v>23</v>
      </c>
      <c r="P51" s="506"/>
      <c r="Q51" s="402"/>
    </row>
    <row r="52" spans="2:20" ht="46.8" outlineLevel="1" x14ac:dyDescent="0.3">
      <c r="B52" s="346" t="s">
        <v>318</v>
      </c>
      <c r="C52" s="512"/>
      <c r="D52" s="346" t="s">
        <v>512</v>
      </c>
      <c r="E52" s="400" t="s">
        <v>16</v>
      </c>
      <c r="F52" s="512"/>
      <c r="G52" s="346" t="s">
        <v>261</v>
      </c>
      <c r="H52" s="512"/>
      <c r="I52" s="513">
        <f>SUM(J52:M55)</f>
        <v>300000</v>
      </c>
      <c r="J52" s="507">
        <v>0</v>
      </c>
      <c r="K52" s="355">
        <v>0</v>
      </c>
      <c r="L52" s="355">
        <v>255000</v>
      </c>
      <c r="M52" s="355">
        <v>45000</v>
      </c>
      <c r="N52" s="30" t="s">
        <v>711</v>
      </c>
      <c r="O52" s="25">
        <v>80</v>
      </c>
      <c r="P52" s="400" t="s">
        <v>275</v>
      </c>
      <c r="Q52" s="400" t="s">
        <v>319</v>
      </c>
    </row>
    <row r="53" spans="2:20" ht="46.8" outlineLevel="1" x14ac:dyDescent="0.3">
      <c r="B53" s="347"/>
      <c r="C53" s="501"/>
      <c r="D53" s="347"/>
      <c r="E53" s="401"/>
      <c r="F53" s="501"/>
      <c r="G53" s="347"/>
      <c r="H53" s="501"/>
      <c r="I53" s="514"/>
      <c r="J53" s="508"/>
      <c r="K53" s="499"/>
      <c r="L53" s="499"/>
      <c r="M53" s="499"/>
      <c r="N53" s="30" t="s">
        <v>315</v>
      </c>
      <c r="O53" s="31">
        <v>80</v>
      </c>
      <c r="P53" s="401"/>
      <c r="Q53" s="401"/>
    </row>
    <row r="54" spans="2:20" ht="31.2" outlineLevel="1" x14ac:dyDescent="0.3">
      <c r="B54" s="347"/>
      <c r="C54" s="501"/>
      <c r="D54" s="347"/>
      <c r="E54" s="401"/>
      <c r="F54" s="501"/>
      <c r="G54" s="347"/>
      <c r="H54" s="501"/>
      <c r="I54" s="514"/>
      <c r="J54" s="508"/>
      <c r="K54" s="499"/>
      <c r="L54" s="499"/>
      <c r="M54" s="499"/>
      <c r="N54" s="30" t="s">
        <v>316</v>
      </c>
      <c r="O54" s="39">
        <v>1494</v>
      </c>
      <c r="P54" s="401"/>
      <c r="Q54" s="401"/>
    </row>
    <row r="55" spans="2:20" ht="62.4" outlineLevel="1" x14ac:dyDescent="0.3">
      <c r="B55" s="348"/>
      <c r="C55" s="502"/>
      <c r="D55" s="348"/>
      <c r="E55" s="402"/>
      <c r="F55" s="502"/>
      <c r="G55" s="348"/>
      <c r="H55" s="502"/>
      <c r="I55" s="515"/>
      <c r="J55" s="509"/>
      <c r="K55" s="500"/>
      <c r="L55" s="500"/>
      <c r="M55" s="500"/>
      <c r="N55" s="30" t="s">
        <v>320</v>
      </c>
      <c r="O55" s="39">
        <v>1</v>
      </c>
      <c r="P55" s="402"/>
      <c r="Q55" s="402"/>
    </row>
    <row r="56" spans="2:20" ht="46.8" outlineLevel="1" x14ac:dyDescent="0.3">
      <c r="B56" s="346" t="s">
        <v>321</v>
      </c>
      <c r="C56" s="512"/>
      <c r="D56" s="346" t="s">
        <v>464</v>
      </c>
      <c r="E56" s="384" t="s">
        <v>16</v>
      </c>
      <c r="F56" s="512"/>
      <c r="G56" s="346" t="s">
        <v>261</v>
      </c>
      <c r="H56" s="512"/>
      <c r="I56" s="523">
        <f>SUM(J56:M60)</f>
        <v>235300</v>
      </c>
      <c r="J56" s="507">
        <v>0</v>
      </c>
      <c r="K56" s="355">
        <v>0</v>
      </c>
      <c r="L56" s="355">
        <v>200005</v>
      </c>
      <c r="M56" s="355">
        <v>35295</v>
      </c>
      <c r="N56" s="30" t="s">
        <v>711</v>
      </c>
      <c r="O56" s="31">
        <v>80</v>
      </c>
      <c r="P56" s="400" t="s">
        <v>444</v>
      </c>
      <c r="Q56" s="400" t="s">
        <v>507</v>
      </c>
      <c r="T56" s="195"/>
    </row>
    <row r="57" spans="2:20" ht="46.8" outlineLevel="1" x14ac:dyDescent="0.3">
      <c r="B57" s="347"/>
      <c r="C57" s="501"/>
      <c r="D57" s="347"/>
      <c r="E57" s="504"/>
      <c r="F57" s="501"/>
      <c r="G57" s="347"/>
      <c r="H57" s="501"/>
      <c r="I57" s="524"/>
      <c r="J57" s="508"/>
      <c r="K57" s="499"/>
      <c r="L57" s="499"/>
      <c r="M57" s="499"/>
      <c r="N57" s="30" t="s">
        <v>315</v>
      </c>
      <c r="O57" s="46">
        <v>80</v>
      </c>
      <c r="P57" s="401"/>
      <c r="Q57" s="401"/>
    </row>
    <row r="58" spans="2:20" ht="15.6" outlineLevel="1" x14ac:dyDescent="0.3">
      <c r="B58" s="347"/>
      <c r="C58" s="501"/>
      <c r="D58" s="347"/>
      <c r="E58" s="504"/>
      <c r="F58" s="501"/>
      <c r="G58" s="347"/>
      <c r="H58" s="501"/>
      <c r="I58" s="524"/>
      <c r="J58" s="508"/>
      <c r="K58" s="499"/>
      <c r="L58" s="499"/>
      <c r="M58" s="499"/>
      <c r="N58" s="346" t="s">
        <v>316</v>
      </c>
      <c r="O58" s="39">
        <v>890</v>
      </c>
      <c r="P58" s="401"/>
      <c r="Q58" s="401"/>
    </row>
    <row r="59" spans="2:20" ht="15.6" outlineLevel="1" x14ac:dyDescent="0.3">
      <c r="B59" s="347"/>
      <c r="C59" s="501"/>
      <c r="D59" s="347"/>
      <c r="E59" s="504"/>
      <c r="F59" s="501"/>
      <c r="G59" s="347"/>
      <c r="H59" s="501"/>
      <c r="I59" s="524"/>
      <c r="J59" s="508"/>
      <c r="K59" s="499"/>
      <c r="L59" s="499"/>
      <c r="M59" s="499"/>
      <c r="N59" s="348"/>
      <c r="O59" s="198"/>
      <c r="P59" s="401"/>
      <c r="Q59" s="401"/>
    </row>
    <row r="60" spans="2:20" ht="62.4" outlineLevel="1" x14ac:dyDescent="0.3">
      <c r="B60" s="348"/>
      <c r="C60" s="502"/>
      <c r="D60" s="348"/>
      <c r="E60" s="505"/>
      <c r="F60" s="502"/>
      <c r="G60" s="348"/>
      <c r="H60" s="502"/>
      <c r="I60" s="525"/>
      <c r="J60" s="509"/>
      <c r="K60" s="500"/>
      <c r="L60" s="500"/>
      <c r="M60" s="500"/>
      <c r="N60" s="30" t="s">
        <v>320</v>
      </c>
      <c r="O60" s="46">
        <v>1</v>
      </c>
      <c r="P60" s="402"/>
      <c r="Q60" s="402"/>
    </row>
    <row r="61" spans="2:20" ht="46.8" outlineLevel="1" x14ac:dyDescent="0.3">
      <c r="B61" s="346" t="s">
        <v>324</v>
      </c>
      <c r="C61" s="512"/>
      <c r="D61" s="346" t="s">
        <v>325</v>
      </c>
      <c r="E61" s="346" t="s">
        <v>285</v>
      </c>
      <c r="F61" s="512"/>
      <c r="G61" s="346" t="s">
        <v>261</v>
      </c>
      <c r="H61" s="512"/>
      <c r="I61" s="513">
        <f>SUM(J61:M65)</f>
        <v>588235.30000000005</v>
      </c>
      <c r="J61" s="507">
        <v>0</v>
      </c>
      <c r="K61" s="355">
        <v>0</v>
      </c>
      <c r="L61" s="355">
        <v>500000</v>
      </c>
      <c r="M61" s="355">
        <v>88235.3</v>
      </c>
      <c r="N61" s="30" t="s">
        <v>711</v>
      </c>
      <c r="O61" s="31">
        <v>80</v>
      </c>
      <c r="P61" s="400" t="s">
        <v>355</v>
      </c>
      <c r="Q61" s="400" t="s">
        <v>636</v>
      </c>
    </row>
    <row r="62" spans="2:20" ht="46.8" outlineLevel="1" x14ac:dyDescent="0.3">
      <c r="B62" s="347"/>
      <c r="C62" s="501"/>
      <c r="D62" s="347"/>
      <c r="E62" s="347"/>
      <c r="F62" s="501"/>
      <c r="G62" s="347"/>
      <c r="H62" s="501"/>
      <c r="I62" s="514"/>
      <c r="J62" s="508"/>
      <c r="K62" s="499"/>
      <c r="L62" s="499"/>
      <c r="M62" s="499"/>
      <c r="N62" s="30" t="s">
        <v>315</v>
      </c>
      <c r="O62" s="46">
        <v>80</v>
      </c>
      <c r="P62" s="401"/>
      <c r="Q62" s="401"/>
    </row>
    <row r="63" spans="2:20" ht="15.6" outlineLevel="1" x14ac:dyDescent="0.3">
      <c r="B63" s="347"/>
      <c r="C63" s="501"/>
      <c r="D63" s="347"/>
      <c r="E63" s="347"/>
      <c r="F63" s="501"/>
      <c r="G63" s="347"/>
      <c r="H63" s="501"/>
      <c r="I63" s="514"/>
      <c r="J63" s="508"/>
      <c r="K63" s="499"/>
      <c r="L63" s="499"/>
      <c r="M63" s="499"/>
      <c r="N63" s="346" t="s">
        <v>316</v>
      </c>
      <c r="O63" s="38">
        <v>4490</v>
      </c>
      <c r="P63" s="526"/>
      <c r="Q63" s="526"/>
    </row>
    <row r="64" spans="2:20" ht="21.75" customHeight="1" outlineLevel="1" x14ac:dyDescent="0.3">
      <c r="B64" s="347"/>
      <c r="C64" s="501"/>
      <c r="D64" s="347"/>
      <c r="E64" s="347"/>
      <c r="F64" s="501"/>
      <c r="G64" s="347"/>
      <c r="H64" s="501"/>
      <c r="I64" s="514"/>
      <c r="J64" s="508"/>
      <c r="K64" s="499"/>
      <c r="L64" s="499"/>
      <c r="M64" s="499"/>
      <c r="N64" s="348"/>
      <c r="O64" s="141"/>
      <c r="P64" s="526"/>
      <c r="Q64" s="526"/>
    </row>
    <row r="65" spans="2:17" ht="62.4" outlineLevel="1" x14ac:dyDescent="0.3">
      <c r="B65" s="348"/>
      <c r="C65" s="502"/>
      <c r="D65" s="348"/>
      <c r="E65" s="348"/>
      <c r="F65" s="502"/>
      <c r="G65" s="348"/>
      <c r="H65" s="502"/>
      <c r="I65" s="515"/>
      <c r="J65" s="509"/>
      <c r="K65" s="500"/>
      <c r="L65" s="500"/>
      <c r="M65" s="500"/>
      <c r="N65" s="30" t="s">
        <v>320</v>
      </c>
      <c r="O65" s="46">
        <v>1</v>
      </c>
      <c r="P65" s="527"/>
      <c r="Q65" s="527"/>
    </row>
    <row r="66" spans="2:17" ht="46.8" outlineLevel="1" x14ac:dyDescent="0.3">
      <c r="B66" s="347" t="s">
        <v>326</v>
      </c>
      <c r="C66" s="501"/>
      <c r="D66" s="347" t="s">
        <v>327</v>
      </c>
      <c r="E66" s="504" t="s">
        <v>16</v>
      </c>
      <c r="F66" s="501"/>
      <c r="G66" s="346" t="s">
        <v>261</v>
      </c>
      <c r="H66" s="501"/>
      <c r="I66" s="523">
        <f>SUM(J66:M69)</f>
        <v>372560.8</v>
      </c>
      <c r="J66" s="508">
        <v>0</v>
      </c>
      <c r="K66" s="499">
        <v>0</v>
      </c>
      <c r="L66" s="499">
        <v>316676.68</v>
      </c>
      <c r="M66" s="499">
        <v>55884.12</v>
      </c>
      <c r="N66" s="30" t="s">
        <v>711</v>
      </c>
      <c r="O66" s="46">
        <v>80</v>
      </c>
      <c r="P66" s="401" t="s">
        <v>275</v>
      </c>
      <c r="Q66" s="401" t="s">
        <v>328</v>
      </c>
    </row>
    <row r="67" spans="2:17" ht="46.8" outlineLevel="1" x14ac:dyDescent="0.3">
      <c r="B67" s="347"/>
      <c r="C67" s="501"/>
      <c r="D67" s="347"/>
      <c r="E67" s="504"/>
      <c r="F67" s="501"/>
      <c r="G67" s="347"/>
      <c r="H67" s="501"/>
      <c r="I67" s="524"/>
      <c r="J67" s="508"/>
      <c r="K67" s="499"/>
      <c r="L67" s="499"/>
      <c r="M67" s="499"/>
      <c r="N67" s="32" t="s">
        <v>315</v>
      </c>
      <c r="O67" s="46">
        <v>80</v>
      </c>
      <c r="P67" s="401"/>
      <c r="Q67" s="401"/>
    </row>
    <row r="68" spans="2:17" ht="31.2" outlineLevel="1" x14ac:dyDescent="0.3">
      <c r="B68" s="347"/>
      <c r="C68" s="501"/>
      <c r="D68" s="347"/>
      <c r="E68" s="504"/>
      <c r="F68" s="501"/>
      <c r="G68" s="347"/>
      <c r="H68" s="501"/>
      <c r="I68" s="524"/>
      <c r="J68" s="508"/>
      <c r="K68" s="499"/>
      <c r="L68" s="499"/>
      <c r="M68" s="499"/>
      <c r="N68" s="30" t="s">
        <v>316</v>
      </c>
      <c r="O68" s="39">
        <v>1190</v>
      </c>
      <c r="P68" s="401"/>
      <c r="Q68" s="401"/>
    </row>
    <row r="69" spans="2:17" ht="62.4" outlineLevel="1" x14ac:dyDescent="0.3">
      <c r="B69" s="348"/>
      <c r="C69" s="502"/>
      <c r="D69" s="348"/>
      <c r="E69" s="505"/>
      <c r="F69" s="502"/>
      <c r="G69" s="348"/>
      <c r="H69" s="502"/>
      <c r="I69" s="525"/>
      <c r="J69" s="509"/>
      <c r="K69" s="500"/>
      <c r="L69" s="500"/>
      <c r="M69" s="500"/>
      <c r="N69" s="30" t="s">
        <v>320</v>
      </c>
      <c r="O69" s="46">
        <v>1</v>
      </c>
      <c r="P69" s="402"/>
      <c r="Q69" s="402"/>
    </row>
    <row r="70" spans="2:17" ht="46.8" outlineLevel="1" x14ac:dyDescent="0.3">
      <c r="B70" s="347" t="s">
        <v>329</v>
      </c>
      <c r="C70" s="501"/>
      <c r="D70" s="347" t="s">
        <v>330</v>
      </c>
      <c r="E70" s="504" t="s">
        <v>16</v>
      </c>
      <c r="F70" s="501"/>
      <c r="G70" s="346" t="s">
        <v>261</v>
      </c>
      <c r="H70" s="501"/>
      <c r="I70" s="513">
        <f>SUM(J70:M73)</f>
        <v>275000</v>
      </c>
      <c r="J70" s="508">
        <v>0</v>
      </c>
      <c r="K70" s="499">
        <v>0</v>
      </c>
      <c r="L70" s="499">
        <v>233750</v>
      </c>
      <c r="M70" s="499">
        <v>41250</v>
      </c>
      <c r="N70" s="30" t="s">
        <v>711</v>
      </c>
      <c r="O70" s="46">
        <v>70</v>
      </c>
      <c r="P70" s="401" t="s">
        <v>275</v>
      </c>
      <c r="Q70" s="401" t="s">
        <v>319</v>
      </c>
    </row>
    <row r="71" spans="2:17" ht="46.8" outlineLevel="1" x14ac:dyDescent="0.3">
      <c r="B71" s="347"/>
      <c r="C71" s="501"/>
      <c r="D71" s="347"/>
      <c r="E71" s="504"/>
      <c r="F71" s="501"/>
      <c r="G71" s="347"/>
      <c r="H71" s="501"/>
      <c r="I71" s="514"/>
      <c r="J71" s="508"/>
      <c r="K71" s="499"/>
      <c r="L71" s="499"/>
      <c r="M71" s="499"/>
      <c r="N71" s="30" t="s">
        <v>315</v>
      </c>
      <c r="O71" s="46">
        <v>80</v>
      </c>
      <c r="P71" s="401"/>
      <c r="Q71" s="401"/>
    </row>
    <row r="72" spans="2:17" ht="31.2" outlineLevel="1" x14ac:dyDescent="0.3">
      <c r="B72" s="347"/>
      <c r="C72" s="501"/>
      <c r="D72" s="347"/>
      <c r="E72" s="504"/>
      <c r="F72" s="501"/>
      <c r="G72" s="347"/>
      <c r="H72" s="501"/>
      <c r="I72" s="514"/>
      <c r="J72" s="508"/>
      <c r="K72" s="499"/>
      <c r="L72" s="499"/>
      <c r="M72" s="499"/>
      <c r="N72" s="30" t="s">
        <v>316</v>
      </c>
      <c r="O72" s="39">
        <v>835</v>
      </c>
      <c r="P72" s="401"/>
      <c r="Q72" s="401"/>
    </row>
    <row r="73" spans="2:17" ht="62.4" outlineLevel="1" x14ac:dyDescent="0.3">
      <c r="B73" s="348"/>
      <c r="C73" s="502"/>
      <c r="D73" s="348"/>
      <c r="E73" s="505"/>
      <c r="F73" s="502"/>
      <c r="G73" s="348"/>
      <c r="H73" s="502"/>
      <c r="I73" s="515"/>
      <c r="J73" s="509"/>
      <c r="K73" s="500"/>
      <c r="L73" s="500"/>
      <c r="M73" s="500"/>
      <c r="N73" s="30" t="s">
        <v>320</v>
      </c>
      <c r="O73" s="46">
        <v>1</v>
      </c>
      <c r="P73" s="402"/>
      <c r="Q73" s="402"/>
    </row>
    <row r="74" spans="2:17" ht="46.8" outlineLevel="1" x14ac:dyDescent="0.3">
      <c r="B74" s="347" t="s">
        <v>331</v>
      </c>
      <c r="C74" s="501"/>
      <c r="D74" s="347" t="s">
        <v>332</v>
      </c>
      <c r="E74" s="504" t="s">
        <v>16</v>
      </c>
      <c r="F74" s="501"/>
      <c r="G74" s="346" t="s">
        <v>261</v>
      </c>
      <c r="H74" s="501"/>
      <c r="I74" s="513">
        <f>SUM(J74:M77)</f>
        <v>700000</v>
      </c>
      <c r="J74" s="508">
        <v>0</v>
      </c>
      <c r="K74" s="499">
        <v>0</v>
      </c>
      <c r="L74" s="499">
        <v>595000</v>
      </c>
      <c r="M74" s="499">
        <v>105000</v>
      </c>
      <c r="N74" s="30" t="s">
        <v>711</v>
      </c>
      <c r="O74" s="46">
        <v>80</v>
      </c>
      <c r="P74" s="401" t="s">
        <v>333</v>
      </c>
      <c r="Q74" s="401" t="s">
        <v>322</v>
      </c>
    </row>
    <row r="75" spans="2:17" ht="46.8" outlineLevel="1" x14ac:dyDescent="0.3">
      <c r="B75" s="347"/>
      <c r="C75" s="501"/>
      <c r="D75" s="347"/>
      <c r="E75" s="504"/>
      <c r="F75" s="501"/>
      <c r="G75" s="347"/>
      <c r="H75" s="501"/>
      <c r="I75" s="514"/>
      <c r="J75" s="508"/>
      <c r="K75" s="499"/>
      <c r="L75" s="499"/>
      <c r="M75" s="499"/>
      <c r="N75" s="30" t="s">
        <v>315</v>
      </c>
      <c r="O75" s="46">
        <v>80</v>
      </c>
      <c r="P75" s="401"/>
      <c r="Q75" s="401"/>
    </row>
    <row r="76" spans="2:17" ht="31.2" outlineLevel="1" x14ac:dyDescent="0.3">
      <c r="B76" s="347"/>
      <c r="C76" s="501"/>
      <c r="D76" s="347"/>
      <c r="E76" s="504"/>
      <c r="F76" s="501"/>
      <c r="G76" s="347"/>
      <c r="H76" s="501"/>
      <c r="I76" s="514"/>
      <c r="J76" s="508"/>
      <c r="K76" s="499"/>
      <c r="L76" s="499"/>
      <c r="M76" s="499"/>
      <c r="N76" s="30" t="s">
        <v>316</v>
      </c>
      <c r="O76" s="39">
        <v>2054</v>
      </c>
      <c r="P76" s="401"/>
      <c r="Q76" s="401"/>
    </row>
    <row r="77" spans="2:17" ht="62.4" outlineLevel="1" x14ac:dyDescent="0.3">
      <c r="B77" s="348"/>
      <c r="C77" s="502"/>
      <c r="D77" s="348"/>
      <c r="E77" s="505"/>
      <c r="F77" s="502"/>
      <c r="G77" s="348"/>
      <c r="H77" s="502"/>
      <c r="I77" s="515"/>
      <c r="J77" s="509"/>
      <c r="K77" s="500"/>
      <c r="L77" s="500"/>
      <c r="M77" s="500"/>
      <c r="N77" s="30" t="s">
        <v>320</v>
      </c>
      <c r="O77" s="46">
        <v>1</v>
      </c>
      <c r="P77" s="402"/>
      <c r="Q77" s="402"/>
    </row>
    <row r="78" spans="2:17" ht="15.6" customHeight="1" x14ac:dyDescent="0.3">
      <c r="B78" s="510" t="s">
        <v>105</v>
      </c>
      <c r="C78" s="510"/>
      <c r="D78" s="510"/>
      <c r="E78" s="510"/>
      <c r="F78" s="510"/>
      <c r="G78" s="510"/>
      <c r="H78" s="510"/>
      <c r="I78" s="41">
        <f>SUM(I52:I77)</f>
        <v>2471096.1</v>
      </c>
      <c r="J78" s="41">
        <f t="shared" ref="J78:K78" si="0">SUM(J52:J77)</f>
        <v>0</v>
      </c>
      <c r="K78" s="41">
        <f t="shared" si="0"/>
        <v>0</v>
      </c>
      <c r="L78" s="41">
        <f>SUM(L52:L77)</f>
        <v>2100431.6799999997</v>
      </c>
      <c r="M78" s="41">
        <f>SUM(M52:M77)</f>
        <v>370664.42</v>
      </c>
      <c r="N78" s="511"/>
      <c r="O78" s="511"/>
      <c r="P78" s="511"/>
      <c r="Q78" s="511"/>
    </row>
    <row r="79" spans="2:17" ht="32.25" customHeight="1" x14ac:dyDescent="0.3">
      <c r="B79" s="503" t="s">
        <v>733</v>
      </c>
      <c r="C79" s="503"/>
      <c r="D79" s="503"/>
      <c r="E79" s="503"/>
      <c r="F79" s="503"/>
      <c r="G79" s="503"/>
      <c r="H79" s="503"/>
      <c r="I79" s="503"/>
      <c r="J79" s="503"/>
      <c r="K79" s="503"/>
      <c r="L79" s="503"/>
      <c r="M79" s="503"/>
      <c r="N79" s="503"/>
      <c r="O79" s="503"/>
      <c r="P79" s="503"/>
      <c r="Q79" s="503"/>
    </row>
    <row r="80" spans="2:17" ht="15.6" x14ac:dyDescent="0.3">
      <c r="B80" s="16"/>
      <c r="C80" s="15"/>
      <c r="D80" s="16"/>
      <c r="E80" s="15"/>
      <c r="F80" s="15"/>
      <c r="G80" s="16"/>
      <c r="H80" s="15"/>
      <c r="I80" s="104"/>
      <c r="J80" s="15"/>
      <c r="K80" s="20"/>
      <c r="L80" s="20"/>
      <c r="M80" s="20"/>
      <c r="N80" s="16"/>
      <c r="O80" s="14"/>
      <c r="P80" s="16"/>
      <c r="Q80" s="16"/>
    </row>
    <row r="81" spans="2:17" ht="15.6" x14ac:dyDescent="0.3">
      <c r="B81" s="436" t="s">
        <v>106</v>
      </c>
      <c r="C81" s="436"/>
      <c r="D81" s="436"/>
      <c r="E81" s="436"/>
      <c r="N81" s="16"/>
      <c r="O81" s="17"/>
      <c r="P81" s="18"/>
      <c r="Q81" s="16"/>
    </row>
    <row r="82" spans="2:17" ht="15.6" customHeight="1" x14ac:dyDescent="0.3">
      <c r="B82" s="10" t="s">
        <v>3</v>
      </c>
      <c r="C82" s="359" t="s">
        <v>107</v>
      </c>
      <c r="D82" s="359"/>
      <c r="E82" s="359"/>
      <c r="F82" s="387" t="s">
        <v>108</v>
      </c>
      <c r="G82" s="387"/>
      <c r="H82" s="387"/>
      <c r="I82" s="387"/>
      <c r="J82" s="359" t="s">
        <v>109</v>
      </c>
      <c r="K82" s="387"/>
      <c r="L82" s="387"/>
      <c r="M82" s="387"/>
      <c r="N82" s="16"/>
      <c r="O82" s="14"/>
      <c r="P82" s="18"/>
      <c r="Q82" s="16"/>
    </row>
    <row r="83" spans="2:17" ht="15.6" x14ac:dyDescent="0.3">
      <c r="B83" s="4">
        <v>1</v>
      </c>
      <c r="C83" s="422">
        <v>2</v>
      </c>
      <c r="D83" s="422"/>
      <c r="E83" s="422"/>
      <c r="F83" s="422">
        <v>3</v>
      </c>
      <c r="G83" s="422"/>
      <c r="H83" s="422"/>
      <c r="I83" s="422"/>
      <c r="J83" s="422">
        <v>4</v>
      </c>
      <c r="K83" s="422"/>
      <c r="L83" s="422"/>
      <c r="M83" s="422"/>
      <c r="N83" s="16"/>
      <c r="O83" s="17"/>
      <c r="P83" s="18"/>
      <c r="Q83" s="16"/>
    </row>
    <row r="84" spans="2:17" ht="31.5" customHeight="1" x14ac:dyDescent="0.3">
      <c r="B84" s="8"/>
      <c r="C84" s="378" t="s">
        <v>303</v>
      </c>
      <c r="D84" s="378"/>
      <c r="E84" s="378"/>
      <c r="F84" s="484"/>
      <c r="G84" s="484"/>
      <c r="H84" s="484"/>
      <c r="I84" s="484"/>
      <c r="J84" s="484"/>
      <c r="K84" s="484"/>
      <c r="L84" s="484"/>
      <c r="M84" s="484"/>
      <c r="N84" s="16"/>
      <c r="O84" s="14"/>
      <c r="P84" s="18"/>
      <c r="Q84" s="16"/>
    </row>
    <row r="85" spans="2:17" ht="15.6" x14ac:dyDescent="0.3">
      <c r="N85" s="16"/>
      <c r="O85" s="17"/>
      <c r="P85" s="18"/>
      <c r="Q85" s="16"/>
    </row>
    <row r="86" spans="2:17" ht="15.6" x14ac:dyDescent="0.3">
      <c r="B86" s="436" t="s">
        <v>110</v>
      </c>
      <c r="C86" s="436"/>
      <c r="D86" s="436"/>
      <c r="E86" s="436"/>
      <c r="F86" s="436"/>
      <c r="N86" s="16"/>
      <c r="O86" s="14"/>
      <c r="P86" s="18"/>
      <c r="Q86" s="16"/>
    </row>
    <row r="87" spans="2:17" ht="15.6" customHeight="1" x14ac:dyDescent="0.3">
      <c r="B87" s="10" t="s">
        <v>3</v>
      </c>
      <c r="C87" s="387" t="s">
        <v>111</v>
      </c>
      <c r="D87" s="387"/>
      <c r="E87" s="387"/>
      <c r="F87" s="387" t="s">
        <v>108</v>
      </c>
      <c r="G87" s="387"/>
      <c r="H87" s="387"/>
      <c r="I87" s="387"/>
      <c r="J87" s="359" t="s">
        <v>112</v>
      </c>
      <c r="K87" s="387"/>
      <c r="L87" s="387"/>
      <c r="M87" s="387"/>
      <c r="N87" s="16"/>
      <c r="O87" s="17"/>
      <c r="P87" s="18"/>
      <c r="Q87" s="16"/>
    </row>
    <row r="88" spans="2:17" ht="15.6" x14ac:dyDescent="0.3">
      <c r="B88" s="4">
        <v>1</v>
      </c>
      <c r="C88" s="422">
        <v>2</v>
      </c>
      <c r="D88" s="422"/>
      <c r="E88" s="422"/>
      <c r="F88" s="422">
        <v>3</v>
      </c>
      <c r="G88" s="422"/>
      <c r="H88" s="422"/>
      <c r="I88" s="422"/>
      <c r="J88" s="422">
        <v>4</v>
      </c>
      <c r="K88" s="422"/>
      <c r="L88" s="422"/>
      <c r="M88" s="422"/>
      <c r="N88" s="16"/>
      <c r="O88" s="14"/>
      <c r="P88" s="18"/>
      <c r="Q88" s="16"/>
    </row>
    <row r="89" spans="2:17" ht="48" customHeight="1" x14ac:dyDescent="0.3">
      <c r="B89" s="8"/>
      <c r="C89" s="378" t="s">
        <v>304</v>
      </c>
      <c r="D89" s="378"/>
      <c r="E89" s="378"/>
      <c r="F89" s="484"/>
      <c r="G89" s="484"/>
      <c r="H89" s="484"/>
      <c r="I89" s="484"/>
      <c r="J89" s="484"/>
      <c r="K89" s="484"/>
      <c r="L89" s="484"/>
      <c r="M89" s="484"/>
      <c r="N89" s="16"/>
      <c r="O89" s="13"/>
      <c r="P89" s="18"/>
      <c r="Q89" s="16"/>
    </row>
    <row r="90" spans="2:17" ht="15.6" x14ac:dyDescent="0.3">
      <c r="N90" s="16"/>
      <c r="O90" s="14"/>
      <c r="P90" s="18"/>
      <c r="Q90" s="16"/>
    </row>
    <row r="91" spans="2:17" ht="15.6" x14ac:dyDescent="0.3">
      <c r="B91" s="436" t="s">
        <v>113</v>
      </c>
      <c r="C91" s="436"/>
      <c r="D91" s="436"/>
    </row>
    <row r="92" spans="2:17" ht="15.6" x14ac:dyDescent="0.3">
      <c r="B92" s="10" t="s">
        <v>3</v>
      </c>
      <c r="C92" s="359" t="s">
        <v>114</v>
      </c>
      <c r="D92" s="359"/>
      <c r="E92" s="359"/>
      <c r="F92" s="437" t="s">
        <v>115</v>
      </c>
      <c r="G92" s="438"/>
      <c r="H92" s="438"/>
      <c r="I92" s="438"/>
      <c r="J92" s="438"/>
      <c r="K92" s="438"/>
      <c r="L92" s="438"/>
      <c r="M92" s="439"/>
    </row>
    <row r="93" spans="2:17" ht="15.6" x14ac:dyDescent="0.3">
      <c r="B93" s="4">
        <v>1</v>
      </c>
      <c r="C93" s="422">
        <v>2</v>
      </c>
      <c r="D93" s="422"/>
      <c r="E93" s="422"/>
      <c r="F93" s="440">
        <v>3</v>
      </c>
      <c r="G93" s="441"/>
      <c r="H93" s="441"/>
      <c r="I93" s="441"/>
      <c r="J93" s="441"/>
      <c r="K93" s="441"/>
      <c r="L93" s="441"/>
      <c r="M93" s="442"/>
    </row>
    <row r="94" spans="2:17" ht="16.2" customHeight="1" x14ac:dyDescent="0.3">
      <c r="B94" s="26" t="s">
        <v>15</v>
      </c>
      <c r="C94" s="435"/>
      <c r="D94" s="435"/>
      <c r="E94" s="435"/>
      <c r="F94" s="432"/>
      <c r="G94" s="433"/>
      <c r="H94" s="433"/>
      <c r="I94" s="433"/>
      <c r="J94" s="433"/>
      <c r="K94" s="433"/>
      <c r="L94" s="433"/>
      <c r="M94" s="434"/>
    </row>
    <row r="96" spans="2:17" ht="15.6" x14ac:dyDescent="0.3">
      <c r="B96" s="436" t="s">
        <v>116</v>
      </c>
      <c r="C96" s="436"/>
      <c r="D96" s="436"/>
      <c r="E96" s="436"/>
      <c r="F96" s="436"/>
      <c r="G96" s="436"/>
    </row>
    <row r="97" spans="2:13" ht="15.6" x14ac:dyDescent="0.3">
      <c r="B97" s="10" t="s">
        <v>3</v>
      </c>
      <c r="C97" s="437" t="s">
        <v>117</v>
      </c>
      <c r="D97" s="438"/>
      <c r="E97" s="438"/>
      <c r="F97" s="438"/>
      <c r="G97" s="438"/>
      <c r="H97" s="438"/>
      <c r="I97" s="438"/>
      <c r="J97" s="438"/>
      <c r="K97" s="438"/>
      <c r="L97" s="438"/>
      <c r="M97" s="439"/>
    </row>
    <row r="98" spans="2:13" ht="15.6" x14ac:dyDescent="0.3">
      <c r="B98" s="4">
        <v>1</v>
      </c>
      <c r="C98" s="440">
        <v>2</v>
      </c>
      <c r="D98" s="441"/>
      <c r="E98" s="441"/>
      <c r="F98" s="441"/>
      <c r="G98" s="441"/>
      <c r="H98" s="441"/>
      <c r="I98" s="441"/>
      <c r="J98" s="441"/>
      <c r="K98" s="441"/>
      <c r="L98" s="441"/>
      <c r="M98" s="442"/>
    </row>
    <row r="99" spans="2:13" ht="15.6" x14ac:dyDescent="0.3">
      <c r="B99" s="8"/>
      <c r="C99" s="429" t="s">
        <v>305</v>
      </c>
      <c r="D99" s="430"/>
      <c r="E99" s="430"/>
      <c r="F99" s="430"/>
      <c r="G99" s="430"/>
      <c r="H99" s="430"/>
      <c r="I99" s="430"/>
      <c r="J99" s="430"/>
      <c r="K99" s="430"/>
      <c r="L99" s="430"/>
      <c r="M99" s="431"/>
    </row>
  </sheetData>
  <mergeCells count="225">
    <mergeCell ref="Q61:Q62"/>
    <mergeCell ref="P63:P65"/>
    <mergeCell ref="Q63:Q65"/>
    <mergeCell ref="N63:N64"/>
    <mergeCell ref="P66:P69"/>
    <mergeCell ref="Q66:Q69"/>
    <mergeCell ref="D66:D69"/>
    <mergeCell ref="E66:E69"/>
    <mergeCell ref="F66:F69"/>
    <mergeCell ref="G66:G69"/>
    <mergeCell ref="H66:H69"/>
    <mergeCell ref="I66:I69"/>
    <mergeCell ref="J66:J69"/>
    <mergeCell ref="K66:K69"/>
    <mergeCell ref="L66:L69"/>
    <mergeCell ref="F70:F73"/>
    <mergeCell ref="P70:P73"/>
    <mergeCell ref="Q70:Q73"/>
    <mergeCell ref="B74:B77"/>
    <mergeCell ref="C74:C77"/>
    <mergeCell ref="D74:D77"/>
    <mergeCell ref="E74:E77"/>
    <mergeCell ref="F74:F77"/>
    <mergeCell ref="G74:G77"/>
    <mergeCell ref="H74:H77"/>
    <mergeCell ref="I74:I77"/>
    <mergeCell ref="J74:J77"/>
    <mergeCell ref="P74:P77"/>
    <mergeCell ref="M70:M73"/>
    <mergeCell ref="D70:D73"/>
    <mergeCell ref="Q39:Q41"/>
    <mergeCell ref="P56:P60"/>
    <mergeCell ref="Q56:Q60"/>
    <mergeCell ref="B61:B65"/>
    <mergeCell ref="C61:C65"/>
    <mergeCell ref="B56:B60"/>
    <mergeCell ref="C56:C60"/>
    <mergeCell ref="D56:D60"/>
    <mergeCell ref="E56:E60"/>
    <mergeCell ref="F56:F60"/>
    <mergeCell ref="G56:G60"/>
    <mergeCell ref="H56:H60"/>
    <mergeCell ref="I56:I60"/>
    <mergeCell ref="J56:J60"/>
    <mergeCell ref="K56:K60"/>
    <mergeCell ref="L56:L60"/>
    <mergeCell ref="M56:M60"/>
    <mergeCell ref="D61:D65"/>
    <mergeCell ref="E61:E65"/>
    <mergeCell ref="F61:F65"/>
    <mergeCell ref="G61:G65"/>
    <mergeCell ref="H61:H65"/>
    <mergeCell ref="I61:I65"/>
    <mergeCell ref="P61:P62"/>
    <mergeCell ref="B27:E27"/>
    <mergeCell ref="F27:H27"/>
    <mergeCell ref="B28:E28"/>
    <mergeCell ref="F28:H28"/>
    <mergeCell ref="N45:N46"/>
    <mergeCell ref="N47:N49"/>
    <mergeCell ref="B32:E32"/>
    <mergeCell ref="F32:H32"/>
    <mergeCell ref="B33:E33"/>
    <mergeCell ref="F33:H33"/>
    <mergeCell ref="B34:E34"/>
    <mergeCell ref="F34:H34"/>
    <mergeCell ref="B29:E29"/>
    <mergeCell ref="F29:H29"/>
    <mergeCell ref="B30:E30"/>
    <mergeCell ref="F30:H30"/>
    <mergeCell ref="B31:E31"/>
    <mergeCell ref="F31:H31"/>
    <mergeCell ref="B35:E35"/>
    <mergeCell ref="F35:H35"/>
    <mergeCell ref="B36:E36"/>
    <mergeCell ref="F36:H36"/>
    <mergeCell ref="B38:H38"/>
    <mergeCell ref="B39:B41"/>
    <mergeCell ref="B2:Q2"/>
    <mergeCell ref="B6:H6"/>
    <mergeCell ref="B7:B8"/>
    <mergeCell ref="C7:D8"/>
    <mergeCell ref="E7:G8"/>
    <mergeCell ref="H7:J8"/>
    <mergeCell ref="K7:N7"/>
    <mergeCell ref="K8:M8"/>
    <mergeCell ref="B4:Q4"/>
    <mergeCell ref="K11:M11"/>
    <mergeCell ref="B16:G16"/>
    <mergeCell ref="B17:E17"/>
    <mergeCell ref="F17:H17"/>
    <mergeCell ref="B18:E18"/>
    <mergeCell ref="F18:H18"/>
    <mergeCell ref="C9:D9"/>
    <mergeCell ref="E9:G9"/>
    <mergeCell ref="H9:J9"/>
    <mergeCell ref="K9:M9"/>
    <mergeCell ref="B10:B11"/>
    <mergeCell ref="C10:D11"/>
    <mergeCell ref="E10:G11"/>
    <mergeCell ref="H10:J10"/>
    <mergeCell ref="K10:M10"/>
    <mergeCell ref="H11:J11"/>
    <mergeCell ref="B12:B13"/>
    <mergeCell ref="C12:D13"/>
    <mergeCell ref="E12:G13"/>
    <mergeCell ref="H12:J12"/>
    <mergeCell ref="K12:M12"/>
    <mergeCell ref="H13:J13"/>
    <mergeCell ref="K13:M13"/>
    <mergeCell ref="B22:E22"/>
    <mergeCell ref="F22:H22"/>
    <mergeCell ref="B25:E25"/>
    <mergeCell ref="F25:H25"/>
    <mergeCell ref="B26:E26"/>
    <mergeCell ref="F26:H26"/>
    <mergeCell ref="B19:E19"/>
    <mergeCell ref="F19:H19"/>
    <mergeCell ref="B20:E20"/>
    <mergeCell ref="F20:H20"/>
    <mergeCell ref="B21:E21"/>
    <mergeCell ref="F21:H21"/>
    <mergeCell ref="B23:E23"/>
    <mergeCell ref="F23:H23"/>
    <mergeCell ref="B24:E24"/>
    <mergeCell ref="F24:H24"/>
    <mergeCell ref="C39:C41"/>
    <mergeCell ref="D39:D41"/>
    <mergeCell ref="E39:E41"/>
    <mergeCell ref="F39:F41"/>
    <mergeCell ref="O40:O41"/>
    <mergeCell ref="G39:G41"/>
    <mergeCell ref="H39:H41"/>
    <mergeCell ref="I39:M39"/>
    <mergeCell ref="N39:O39"/>
    <mergeCell ref="B43:B51"/>
    <mergeCell ref="C43:C51"/>
    <mergeCell ref="D43:D51"/>
    <mergeCell ref="E43:E51"/>
    <mergeCell ref="F43:F51"/>
    <mergeCell ref="G43:G51"/>
    <mergeCell ref="H43:H51"/>
    <mergeCell ref="I43:I51"/>
    <mergeCell ref="J43:J51"/>
    <mergeCell ref="K43:K51"/>
    <mergeCell ref="L43:L51"/>
    <mergeCell ref="M43:M51"/>
    <mergeCell ref="N43:N44"/>
    <mergeCell ref="I40:I41"/>
    <mergeCell ref="J40:L40"/>
    <mergeCell ref="M40:M41"/>
    <mergeCell ref="N40:N41"/>
    <mergeCell ref="N50:N51"/>
    <mergeCell ref="P39:P41"/>
    <mergeCell ref="C98:M98"/>
    <mergeCell ref="P52:P55"/>
    <mergeCell ref="Q52:Q55"/>
    <mergeCell ref="B78:H78"/>
    <mergeCell ref="N78:Q78"/>
    <mergeCell ref="H52:H55"/>
    <mergeCell ref="I52:I55"/>
    <mergeCell ref="J52:J55"/>
    <mergeCell ref="K52:K55"/>
    <mergeCell ref="L52:L55"/>
    <mergeCell ref="M52:M55"/>
    <mergeCell ref="B52:B55"/>
    <mergeCell ref="C52:C55"/>
    <mergeCell ref="D52:D55"/>
    <mergeCell ref="E52:E55"/>
    <mergeCell ref="F52:F55"/>
    <mergeCell ref="G52:G55"/>
    <mergeCell ref="G70:G73"/>
    <mergeCell ref="H70:H73"/>
    <mergeCell ref="I70:I73"/>
    <mergeCell ref="J70:J73"/>
    <mergeCell ref="K70:K73"/>
    <mergeCell ref="L70:L73"/>
    <mergeCell ref="Q43:Q51"/>
    <mergeCell ref="P43:P51"/>
    <mergeCell ref="J61:J65"/>
    <mergeCell ref="K61:K65"/>
    <mergeCell ref="L61:L65"/>
    <mergeCell ref="M61:M65"/>
    <mergeCell ref="C99:M99"/>
    <mergeCell ref="B91:D91"/>
    <mergeCell ref="C92:E92"/>
    <mergeCell ref="F92:M92"/>
    <mergeCell ref="C93:E93"/>
    <mergeCell ref="F93:M93"/>
    <mergeCell ref="C94:E94"/>
    <mergeCell ref="F94:M94"/>
    <mergeCell ref="C88:E88"/>
    <mergeCell ref="F88:I88"/>
    <mergeCell ref="J88:M88"/>
    <mergeCell ref="C89:E89"/>
    <mergeCell ref="F89:I89"/>
    <mergeCell ref="J89:M89"/>
    <mergeCell ref="C84:E84"/>
    <mergeCell ref="F84:I84"/>
    <mergeCell ref="J84:M84"/>
    <mergeCell ref="N58:N59"/>
    <mergeCell ref="B86:F86"/>
    <mergeCell ref="B96:G96"/>
    <mergeCell ref="C97:M97"/>
    <mergeCell ref="K74:K77"/>
    <mergeCell ref="L74:L77"/>
    <mergeCell ref="M74:M77"/>
    <mergeCell ref="B66:B69"/>
    <mergeCell ref="C66:C69"/>
    <mergeCell ref="M66:M69"/>
    <mergeCell ref="C87:E87"/>
    <mergeCell ref="F87:I87"/>
    <mergeCell ref="J87:M87"/>
    <mergeCell ref="B81:E81"/>
    <mergeCell ref="C82:E82"/>
    <mergeCell ref="F82:I82"/>
    <mergeCell ref="J82:M82"/>
    <mergeCell ref="C83:E83"/>
    <mergeCell ref="F83:I83"/>
    <mergeCell ref="J83:M83"/>
    <mergeCell ref="B79:Q79"/>
    <mergeCell ref="Q74:Q77"/>
    <mergeCell ref="B70:B73"/>
    <mergeCell ref="C70:C73"/>
    <mergeCell ref="E70:E73"/>
  </mergeCells>
  <phoneticPr fontId="6" type="noConversion"/>
  <conditionalFormatting sqref="L43:L51">
    <cfRule type="expression" dxfId="133" priority="8">
      <formula>$L$43&gt;$I$43*0.85</formula>
    </cfRule>
  </conditionalFormatting>
  <conditionalFormatting sqref="L52:L55">
    <cfRule type="expression" dxfId="132" priority="6">
      <formula>$L$52&gt;$I$52*0.85</formula>
    </cfRule>
  </conditionalFormatting>
  <conditionalFormatting sqref="L56:L60">
    <cfRule type="expression" dxfId="131" priority="5">
      <formula>$L$56&gt;$I$56*0.85</formula>
    </cfRule>
  </conditionalFormatting>
  <conditionalFormatting sqref="L61:L65">
    <cfRule type="expression" dxfId="130" priority="4">
      <formula>$L$61&gt;$I$61*0.85</formula>
    </cfRule>
  </conditionalFormatting>
  <conditionalFormatting sqref="L66:L69">
    <cfRule type="expression" dxfId="129" priority="3">
      <formula>$L$66&gt;$I$66*0.85</formula>
    </cfRule>
  </conditionalFormatting>
  <conditionalFormatting sqref="L70:L73">
    <cfRule type="expression" dxfId="128" priority="2">
      <formula>$L$70&gt;$I$70*0.85</formula>
    </cfRule>
  </conditionalFormatting>
  <conditionalFormatting sqref="L74:L77">
    <cfRule type="expression" dxfId="127" priority="1">
      <formula>$L$74&gt;$I$74*0.85</formula>
    </cfRule>
  </conditionalFormatting>
  <conditionalFormatting sqref="L78">
    <cfRule type="expression" dxfId="126" priority="7">
      <formula>$L$78&gt;$I$78*0.85</formula>
    </cfRule>
  </conditionalFormatting>
  <pageMargins left="0.31496062992125984" right="0.11811023622047244" top="0.74803149606299213" bottom="0.15748031496062992" header="0.31496062992125984" footer="0.1181102362204724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99"/>
  <sheetViews>
    <sheetView zoomScaleNormal="100" workbookViewId="0">
      <pane ySplit="4" topLeftCell="A52" activePane="bottomLeft" state="frozen"/>
      <selection activeCell="P125" sqref="P125:P129"/>
      <selection pane="bottomLeft"/>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7.33203125" customWidth="1"/>
    <col min="10" max="10" width="10.6640625" customWidth="1"/>
    <col min="11" max="11" width="14.109375" customWidth="1"/>
    <col min="12" max="12" width="17.88671875" customWidth="1"/>
    <col min="13" max="13" width="16.88671875" customWidth="1"/>
    <col min="14" max="14" width="44.6640625" customWidth="1"/>
    <col min="15" max="15" width="12.44140625" customWidth="1"/>
    <col min="16" max="17" width="14.33203125" customWidth="1"/>
    <col min="19" max="19" width="9.109375" customWidth="1"/>
  </cols>
  <sheetData>
    <row r="2" spans="1:17" ht="15.6" x14ac:dyDescent="0.3">
      <c r="B2" s="360" t="s">
        <v>334</v>
      </c>
      <c r="C2" s="360"/>
      <c r="D2" s="360"/>
      <c r="E2" s="360"/>
      <c r="F2" s="360"/>
      <c r="G2" s="360"/>
      <c r="H2" s="360"/>
      <c r="I2" s="360"/>
      <c r="J2" s="360"/>
      <c r="K2" s="360"/>
      <c r="L2" s="360"/>
      <c r="M2" s="360"/>
      <c r="N2" s="360"/>
      <c r="O2" s="360"/>
      <c r="P2" s="360"/>
      <c r="Q2" s="360"/>
    </row>
    <row r="3" spans="1:17" ht="15.6" x14ac:dyDescent="0.3">
      <c r="B3" s="6"/>
      <c r="C3" s="6"/>
      <c r="D3" s="6"/>
      <c r="E3" s="6"/>
      <c r="F3" s="6"/>
      <c r="G3" s="6"/>
      <c r="H3" s="6"/>
      <c r="I3" s="6"/>
      <c r="J3" s="6"/>
      <c r="K3" s="6"/>
      <c r="L3" s="6"/>
      <c r="M3" s="6"/>
      <c r="N3" s="6"/>
      <c r="O3" s="6"/>
      <c r="P3" s="6"/>
      <c r="Q3" s="6"/>
    </row>
    <row r="4" spans="1:17" ht="15.6" x14ac:dyDescent="0.3">
      <c r="A4" s="360" t="s">
        <v>335</v>
      </c>
      <c r="B4" s="360"/>
      <c r="C4" s="360"/>
      <c r="D4" s="360"/>
      <c r="E4" s="360"/>
      <c r="F4" s="360"/>
      <c r="G4" s="360"/>
      <c r="H4" s="360"/>
      <c r="I4" s="360"/>
      <c r="J4" s="360"/>
      <c r="K4" s="360"/>
      <c r="L4" s="360"/>
      <c r="M4" s="360"/>
      <c r="N4" s="360"/>
      <c r="O4" s="360"/>
      <c r="P4" s="360"/>
      <c r="Q4" s="360"/>
    </row>
    <row r="5" spans="1:17" ht="15.6" x14ac:dyDescent="0.3">
      <c r="B5" s="6"/>
      <c r="C5" s="6"/>
      <c r="D5" s="6"/>
      <c r="E5" s="6"/>
      <c r="F5" s="6"/>
      <c r="G5" s="6"/>
      <c r="H5" s="6"/>
      <c r="I5" s="6"/>
      <c r="J5" s="6"/>
      <c r="K5" s="6"/>
      <c r="L5" s="6"/>
      <c r="M5" s="6"/>
      <c r="N5" s="6"/>
      <c r="O5" s="6"/>
      <c r="P5" s="6"/>
      <c r="Q5" s="6"/>
    </row>
    <row r="6" spans="1:17" ht="15.6" x14ac:dyDescent="0.3">
      <c r="B6" s="361" t="s">
        <v>57</v>
      </c>
      <c r="C6" s="361"/>
      <c r="D6" s="361"/>
      <c r="E6" s="361"/>
      <c r="F6" s="361"/>
      <c r="G6" s="361"/>
      <c r="H6" s="361"/>
      <c r="I6" s="7"/>
      <c r="J6" s="7"/>
      <c r="K6" s="7"/>
      <c r="L6" s="7"/>
      <c r="M6" s="7"/>
      <c r="N6" s="7"/>
      <c r="O6" s="7"/>
      <c r="P6" s="7"/>
      <c r="Q6" s="7"/>
    </row>
    <row r="7" spans="1:17" ht="15.6" x14ac:dyDescent="0.3">
      <c r="B7" s="387" t="s">
        <v>3</v>
      </c>
      <c r="C7" s="387" t="s">
        <v>58</v>
      </c>
      <c r="D7" s="387"/>
      <c r="E7" s="359" t="s">
        <v>59</v>
      </c>
      <c r="F7" s="359"/>
      <c r="G7" s="359"/>
      <c r="H7" s="359" t="s">
        <v>60</v>
      </c>
      <c r="I7" s="359"/>
      <c r="J7" s="359"/>
      <c r="K7" s="387" t="s">
        <v>61</v>
      </c>
      <c r="L7" s="387"/>
      <c r="M7" s="387"/>
      <c r="N7" s="387"/>
    </row>
    <row r="8" spans="1:17" ht="31.2" x14ac:dyDescent="0.3">
      <c r="B8" s="387"/>
      <c r="C8" s="387"/>
      <c r="D8" s="387"/>
      <c r="E8" s="359"/>
      <c r="F8" s="359"/>
      <c r="G8" s="359"/>
      <c r="H8" s="359"/>
      <c r="I8" s="359"/>
      <c r="J8" s="359"/>
      <c r="K8" s="359" t="s">
        <v>62</v>
      </c>
      <c r="L8" s="359"/>
      <c r="M8" s="359"/>
      <c r="N8" s="3" t="s">
        <v>63</v>
      </c>
      <c r="O8" s="1"/>
      <c r="P8" s="1"/>
      <c r="Q8" s="1"/>
    </row>
    <row r="9" spans="1:17" ht="15.6" x14ac:dyDescent="0.3">
      <c r="B9" s="4">
        <v>1</v>
      </c>
      <c r="C9" s="422">
        <v>2</v>
      </c>
      <c r="D9" s="422"/>
      <c r="E9" s="422">
        <v>3</v>
      </c>
      <c r="F9" s="422"/>
      <c r="G9" s="422"/>
      <c r="H9" s="422">
        <v>4</v>
      </c>
      <c r="I9" s="422"/>
      <c r="J9" s="422"/>
      <c r="K9" s="422">
        <v>5</v>
      </c>
      <c r="L9" s="422"/>
      <c r="M9" s="422"/>
      <c r="N9" s="4">
        <v>6</v>
      </c>
    </row>
    <row r="10" spans="1:17" ht="15.6" x14ac:dyDescent="0.3">
      <c r="B10" s="459" t="s">
        <v>15</v>
      </c>
      <c r="C10" s="471" t="s">
        <v>336</v>
      </c>
      <c r="D10" s="472"/>
      <c r="E10" s="462" t="s">
        <v>337</v>
      </c>
      <c r="F10" s="463"/>
      <c r="G10" s="464"/>
      <c r="H10" s="443">
        <v>0</v>
      </c>
      <c r="I10" s="411"/>
      <c r="J10" s="411"/>
      <c r="K10" s="443">
        <v>0</v>
      </c>
      <c r="L10" s="411"/>
      <c r="M10" s="411"/>
      <c r="N10" s="12">
        <f>O48</f>
        <v>276</v>
      </c>
    </row>
    <row r="11" spans="1:17" ht="15.6" x14ac:dyDescent="0.3">
      <c r="B11" s="460"/>
      <c r="C11" s="473"/>
      <c r="D11" s="474"/>
      <c r="E11" s="465"/>
      <c r="F11" s="466"/>
      <c r="G11" s="467"/>
      <c r="H11" s="105"/>
      <c r="I11" s="126"/>
      <c r="J11" s="127"/>
      <c r="K11" s="105"/>
      <c r="L11" s="126"/>
      <c r="M11" s="127"/>
      <c r="N11" s="149"/>
    </row>
    <row r="12" spans="1:17" ht="47.25" customHeight="1" x14ac:dyDescent="0.3">
      <c r="B12" s="461"/>
      <c r="C12" s="475"/>
      <c r="D12" s="476"/>
      <c r="E12" s="468"/>
      <c r="F12" s="469"/>
      <c r="G12" s="470"/>
      <c r="H12" s="452" t="s">
        <v>20</v>
      </c>
      <c r="I12" s="453"/>
      <c r="J12" s="454"/>
      <c r="K12" s="452" t="s">
        <v>18</v>
      </c>
      <c r="L12" s="453"/>
      <c r="M12" s="454"/>
      <c r="N12" s="11" t="s">
        <v>23</v>
      </c>
    </row>
    <row r="15" spans="1:17" ht="15.6" x14ac:dyDescent="0.3">
      <c r="B15" s="361" t="s">
        <v>71</v>
      </c>
      <c r="C15" s="361"/>
      <c r="D15" s="361"/>
      <c r="E15" s="361"/>
      <c r="F15" s="361"/>
      <c r="G15" s="361"/>
    </row>
    <row r="16" spans="1:17" ht="15.6" x14ac:dyDescent="0.3">
      <c r="B16" s="458" t="s">
        <v>72</v>
      </c>
      <c r="C16" s="458"/>
      <c r="D16" s="458"/>
      <c r="E16" s="458"/>
      <c r="F16" s="458" t="s">
        <v>73</v>
      </c>
      <c r="G16" s="458"/>
      <c r="H16" s="458"/>
    </row>
    <row r="17" spans="2:8" ht="15.6" x14ac:dyDescent="0.3">
      <c r="B17" s="480">
        <v>1</v>
      </c>
      <c r="C17" s="480"/>
      <c r="D17" s="480"/>
      <c r="E17" s="480"/>
      <c r="F17" s="480">
        <v>2</v>
      </c>
      <c r="G17" s="480"/>
      <c r="H17" s="480"/>
    </row>
    <row r="18" spans="2:8" ht="15.75" customHeight="1" x14ac:dyDescent="0.3">
      <c r="B18" s="529" t="s">
        <v>74</v>
      </c>
      <c r="C18" s="530"/>
      <c r="D18" s="530"/>
      <c r="E18" s="531"/>
      <c r="F18" s="550">
        <f>SUM(F20,F22,F26,F32)</f>
        <v>13691883.35</v>
      </c>
      <c r="G18" s="551"/>
      <c r="H18" s="551"/>
    </row>
    <row r="19" spans="2:8" ht="15.6" x14ac:dyDescent="0.3">
      <c r="B19" s="532"/>
      <c r="C19" s="533"/>
      <c r="D19" s="533"/>
      <c r="E19" s="534"/>
      <c r="F19" s="535"/>
      <c r="G19" s="536"/>
      <c r="H19" s="537"/>
    </row>
    <row r="20" spans="2:8" ht="15.6" x14ac:dyDescent="0.3">
      <c r="B20" s="424" t="s">
        <v>75</v>
      </c>
      <c r="C20" s="424"/>
      <c r="D20" s="424"/>
      <c r="E20" s="424"/>
      <c r="F20" s="521"/>
      <c r="G20" s="521"/>
      <c r="H20" s="521"/>
    </row>
    <row r="21" spans="2:8" ht="15.6" x14ac:dyDescent="0.3">
      <c r="B21" s="423"/>
      <c r="C21" s="423"/>
      <c r="D21" s="423"/>
      <c r="E21" s="423"/>
      <c r="F21" s="521"/>
      <c r="G21" s="520"/>
      <c r="H21" s="520"/>
    </row>
    <row r="22" spans="2:8" ht="33" customHeight="1" x14ac:dyDescent="0.3">
      <c r="B22" s="424" t="s">
        <v>311</v>
      </c>
      <c r="C22" s="424"/>
      <c r="D22" s="424"/>
      <c r="E22" s="424"/>
      <c r="F22" s="428">
        <f>F25</f>
        <v>0</v>
      </c>
      <c r="G22" s="519"/>
      <c r="H22" s="519"/>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520"/>
      <c r="H25" s="520"/>
    </row>
    <row r="26" spans="2:8" ht="15.75" customHeight="1" x14ac:dyDescent="0.3">
      <c r="B26" s="529" t="s">
        <v>312</v>
      </c>
      <c r="C26" s="530"/>
      <c r="D26" s="530"/>
      <c r="E26" s="531"/>
      <c r="F26" s="550">
        <f>F30</f>
        <v>13691883.35</v>
      </c>
      <c r="G26" s="551"/>
      <c r="H26" s="551"/>
    </row>
    <row r="27" spans="2:8" ht="15.6" x14ac:dyDescent="0.3">
      <c r="B27" s="532"/>
      <c r="C27" s="533"/>
      <c r="D27" s="533"/>
      <c r="E27" s="534"/>
      <c r="F27" s="535"/>
      <c r="G27" s="536"/>
      <c r="H27" s="537"/>
    </row>
    <row r="28" spans="2:8" ht="15.6" x14ac:dyDescent="0.3">
      <c r="B28" s="423" t="s">
        <v>254</v>
      </c>
      <c r="C28" s="423"/>
      <c r="D28" s="423"/>
      <c r="E28" s="423"/>
      <c r="F28" s="427"/>
      <c r="G28" s="427"/>
      <c r="H28" s="427"/>
    </row>
    <row r="29" spans="2:8" ht="31.5" customHeight="1" x14ac:dyDescent="0.3">
      <c r="B29" s="423" t="s">
        <v>255</v>
      </c>
      <c r="C29" s="423"/>
      <c r="D29" s="423"/>
      <c r="E29" s="423"/>
      <c r="F29" s="427"/>
      <c r="G29" s="427"/>
      <c r="H29" s="427"/>
    </row>
    <row r="30" spans="2:8" ht="15.75" customHeight="1" x14ac:dyDescent="0.3">
      <c r="B30" s="369" t="s">
        <v>77</v>
      </c>
      <c r="C30" s="538"/>
      <c r="D30" s="538"/>
      <c r="E30" s="380"/>
      <c r="F30" s="355">
        <f>L48</f>
        <v>13691883.35</v>
      </c>
      <c r="G30" s="384"/>
      <c r="H30" s="384"/>
    </row>
    <row r="31" spans="2:8" ht="15.6" x14ac:dyDescent="0.3">
      <c r="B31" s="406"/>
      <c r="C31" s="539"/>
      <c r="D31" s="539"/>
      <c r="E31" s="540"/>
      <c r="F31" s="542"/>
      <c r="G31" s="543"/>
      <c r="H31" s="544"/>
    </row>
    <row r="32" spans="2:8" ht="15.6" x14ac:dyDescent="0.3">
      <c r="B32" s="424" t="s">
        <v>256</v>
      </c>
      <c r="C32" s="424"/>
      <c r="D32" s="424"/>
      <c r="E32" s="424"/>
      <c r="F32" s="522"/>
      <c r="G32" s="522"/>
      <c r="H32" s="522"/>
    </row>
    <row r="33" spans="2:17" ht="15.6" x14ac:dyDescent="0.3">
      <c r="B33" s="423"/>
      <c r="C33" s="423"/>
      <c r="D33" s="423"/>
      <c r="E33" s="423"/>
      <c r="F33" s="521"/>
      <c r="G33" s="521"/>
      <c r="H33" s="521"/>
    </row>
    <row r="34" spans="2:17" ht="15.6" x14ac:dyDescent="0.3">
      <c r="B34" s="529" t="s">
        <v>78</v>
      </c>
      <c r="C34" s="530"/>
      <c r="D34" s="530"/>
      <c r="E34" s="531"/>
      <c r="F34" s="550">
        <f>SUM(F36:H39)</f>
        <v>2416214.7199999997</v>
      </c>
      <c r="G34" s="551"/>
      <c r="H34" s="551"/>
    </row>
    <row r="35" spans="2:17" ht="15.6" x14ac:dyDescent="0.3">
      <c r="B35" s="532"/>
      <c r="C35" s="533"/>
      <c r="D35" s="533"/>
      <c r="E35" s="534"/>
      <c r="F35" s="535"/>
      <c r="G35" s="536"/>
      <c r="H35" s="537"/>
    </row>
    <row r="36" spans="2:17" ht="15.75" customHeight="1" x14ac:dyDescent="0.3">
      <c r="B36" s="369" t="s">
        <v>79</v>
      </c>
      <c r="C36" s="538"/>
      <c r="D36" s="538"/>
      <c r="E36" s="380"/>
      <c r="F36" s="355">
        <f>M48</f>
        <v>2416214.7199999997</v>
      </c>
      <c r="G36" s="384"/>
      <c r="H36" s="384"/>
    </row>
    <row r="37" spans="2:17" ht="15.6" x14ac:dyDescent="0.3">
      <c r="B37" s="406"/>
      <c r="C37" s="539"/>
      <c r="D37" s="539"/>
      <c r="E37" s="540"/>
      <c r="F37" s="542"/>
      <c r="G37" s="543"/>
      <c r="H37" s="544"/>
    </row>
    <row r="38" spans="2:17" ht="15.6" x14ac:dyDescent="0.3">
      <c r="B38" s="423" t="s">
        <v>80</v>
      </c>
      <c r="C38" s="423"/>
      <c r="D38" s="423"/>
      <c r="E38" s="423"/>
      <c r="F38" s="521">
        <v>0</v>
      </c>
      <c r="G38" s="521"/>
      <c r="H38" s="521"/>
    </row>
    <row r="39" spans="2:17" ht="15.6" x14ac:dyDescent="0.3">
      <c r="B39" s="423" t="s">
        <v>81</v>
      </c>
      <c r="C39" s="423"/>
      <c r="D39" s="423"/>
      <c r="E39" s="423"/>
      <c r="F39" s="521">
        <v>0</v>
      </c>
      <c r="G39" s="521"/>
      <c r="H39" s="521"/>
    </row>
    <row r="40" spans="2:17" ht="15.6" x14ac:dyDescent="0.3">
      <c r="B40" s="517" t="s">
        <v>82</v>
      </c>
      <c r="C40" s="517"/>
      <c r="D40" s="517"/>
      <c r="E40" s="517"/>
      <c r="F40" s="550">
        <f>SUM(F18,F34)</f>
        <v>16108098.07</v>
      </c>
      <c r="G40" s="551"/>
      <c r="H40" s="551"/>
    </row>
    <row r="41" spans="2:17" ht="15.6" x14ac:dyDescent="0.3">
      <c r="B41" s="517"/>
      <c r="C41" s="517"/>
      <c r="D41" s="517"/>
      <c r="E41" s="517"/>
      <c r="F41" s="541"/>
      <c r="G41" s="541"/>
      <c r="H41" s="541"/>
    </row>
    <row r="43" spans="2:17" ht="15.6" x14ac:dyDescent="0.3">
      <c r="B43" s="361" t="s">
        <v>83</v>
      </c>
      <c r="C43" s="361"/>
      <c r="D43" s="361"/>
      <c r="E43" s="361"/>
      <c r="F43" s="361"/>
      <c r="G43" s="361"/>
      <c r="H43" s="361"/>
    </row>
    <row r="44" spans="2:17" ht="15.6" x14ac:dyDescent="0.3">
      <c r="B44" s="359" t="s">
        <v>84</v>
      </c>
      <c r="C44" s="359" t="s">
        <v>85</v>
      </c>
      <c r="D44" s="359" t="s">
        <v>86</v>
      </c>
      <c r="E44" s="359" t="s">
        <v>87</v>
      </c>
      <c r="F44" s="359" t="s">
        <v>88</v>
      </c>
      <c r="G44" s="359" t="s">
        <v>89</v>
      </c>
      <c r="H44" s="359" t="s">
        <v>90</v>
      </c>
      <c r="I44" s="359" t="s">
        <v>91</v>
      </c>
      <c r="J44" s="359"/>
      <c r="K44" s="359"/>
      <c r="L44" s="359"/>
      <c r="M44" s="359"/>
      <c r="N44" s="359" t="s">
        <v>6</v>
      </c>
      <c r="O44" s="359"/>
      <c r="P44" s="359" t="s">
        <v>92</v>
      </c>
      <c r="Q44" s="359" t="s">
        <v>93</v>
      </c>
    </row>
    <row r="45" spans="2:17" ht="15.75" customHeight="1" x14ac:dyDescent="0.3">
      <c r="B45" s="359"/>
      <c r="C45" s="359"/>
      <c r="D45" s="359"/>
      <c r="E45" s="359"/>
      <c r="F45" s="359"/>
      <c r="G45" s="359"/>
      <c r="H45" s="359"/>
      <c r="I45" s="359" t="s">
        <v>45</v>
      </c>
      <c r="J45" s="359" t="s">
        <v>94</v>
      </c>
      <c r="K45" s="359"/>
      <c r="L45" s="359"/>
      <c r="M45" s="477" t="s">
        <v>726</v>
      </c>
      <c r="N45" s="359" t="s">
        <v>96</v>
      </c>
      <c r="O45" s="359" t="s">
        <v>97</v>
      </c>
      <c r="P45" s="359"/>
      <c r="Q45" s="359"/>
    </row>
    <row r="46" spans="2:17" ht="93.6" x14ac:dyDescent="0.3">
      <c r="B46" s="359"/>
      <c r="C46" s="359"/>
      <c r="D46" s="359"/>
      <c r="E46" s="359"/>
      <c r="F46" s="359"/>
      <c r="G46" s="359"/>
      <c r="H46" s="359"/>
      <c r="I46" s="359"/>
      <c r="J46" s="3" t="s">
        <v>98</v>
      </c>
      <c r="K46" s="3" t="s">
        <v>99</v>
      </c>
      <c r="L46" s="3" t="s">
        <v>100</v>
      </c>
      <c r="M46" s="479"/>
      <c r="N46" s="359"/>
      <c r="O46" s="359"/>
      <c r="P46" s="359"/>
      <c r="Q46" s="359"/>
    </row>
    <row r="47" spans="2:17" ht="15.6" x14ac:dyDescent="0.3">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7" ht="15.6" customHeight="1" x14ac:dyDescent="0.3">
      <c r="B48" s="378" t="s">
        <v>338</v>
      </c>
      <c r="C48" s="549" t="s">
        <v>101</v>
      </c>
      <c r="D48" s="378" t="s">
        <v>339</v>
      </c>
      <c r="E48" s="378" t="s">
        <v>340</v>
      </c>
      <c r="F48" s="549" t="s">
        <v>260</v>
      </c>
      <c r="G48" s="378" t="s">
        <v>261</v>
      </c>
      <c r="H48" s="549" t="s">
        <v>102</v>
      </c>
      <c r="I48" s="176">
        <f>I77</f>
        <v>16108098.07</v>
      </c>
      <c r="J48" s="548">
        <f>J77</f>
        <v>0</v>
      </c>
      <c r="K48" s="516">
        <f>K77</f>
        <v>0</v>
      </c>
      <c r="L48" s="176">
        <f t="shared" ref="L48:M48" si="0">L77</f>
        <v>13691883.35</v>
      </c>
      <c r="M48" s="176">
        <f t="shared" si="0"/>
        <v>2416214.7199999997</v>
      </c>
      <c r="N48" s="378" t="s">
        <v>341</v>
      </c>
      <c r="O48" s="12">
        <f>O53+O56+O58+O60+O62+O64+O66+O68+O71+O73+O76</f>
        <v>276</v>
      </c>
      <c r="P48" s="411"/>
      <c r="Q48" s="400"/>
    </row>
    <row r="49" spans="2:17" ht="15.6" customHeight="1" x14ac:dyDescent="0.3">
      <c r="B49" s="378"/>
      <c r="C49" s="549"/>
      <c r="D49" s="378"/>
      <c r="E49" s="378"/>
      <c r="F49" s="549"/>
      <c r="G49" s="378"/>
      <c r="H49" s="549"/>
      <c r="I49" s="285"/>
      <c r="J49" s="548"/>
      <c r="K49" s="516"/>
      <c r="L49" s="285"/>
      <c r="M49" s="285"/>
      <c r="N49" s="378"/>
      <c r="O49" s="149"/>
      <c r="P49" s="412"/>
      <c r="Q49" s="401"/>
    </row>
    <row r="50" spans="2:17" ht="84.75" customHeight="1" x14ac:dyDescent="0.3">
      <c r="B50" s="378"/>
      <c r="C50" s="549"/>
      <c r="D50" s="378"/>
      <c r="E50" s="378"/>
      <c r="F50" s="549"/>
      <c r="G50" s="378"/>
      <c r="H50" s="549"/>
      <c r="I50" s="144"/>
      <c r="J50" s="548"/>
      <c r="K50" s="516"/>
      <c r="L50" s="144"/>
      <c r="M50" s="144"/>
      <c r="N50" s="378"/>
      <c r="O50" s="11" t="s">
        <v>23</v>
      </c>
      <c r="P50" s="412"/>
      <c r="Q50" s="401"/>
    </row>
    <row r="51" spans="2:17" ht="15.6" x14ac:dyDescent="0.3">
      <c r="B51" s="378"/>
      <c r="C51" s="549"/>
      <c r="D51" s="378"/>
      <c r="E51" s="378"/>
      <c r="F51" s="549"/>
      <c r="G51" s="378"/>
      <c r="H51" s="549"/>
      <c r="I51" s="144"/>
      <c r="J51" s="548"/>
      <c r="K51" s="516"/>
      <c r="L51" s="144"/>
      <c r="M51" s="144"/>
      <c r="N51" s="378" t="s">
        <v>342</v>
      </c>
      <c r="O51" s="12">
        <f>O54+O55+O57+O59+O61+O63+O65+O67+O69+O72+O75</f>
        <v>286</v>
      </c>
      <c r="P51" s="412"/>
      <c r="Q51" s="401"/>
    </row>
    <row r="52" spans="2:17" ht="201.75" customHeight="1" x14ac:dyDescent="0.3">
      <c r="B52" s="378"/>
      <c r="C52" s="549"/>
      <c r="D52" s="378"/>
      <c r="E52" s="378"/>
      <c r="F52" s="549"/>
      <c r="G52" s="378"/>
      <c r="H52" s="549"/>
      <c r="I52" s="159"/>
      <c r="J52" s="548"/>
      <c r="K52" s="516"/>
      <c r="L52" s="159"/>
      <c r="M52" s="159"/>
      <c r="N52" s="378"/>
      <c r="O52" s="11" t="s">
        <v>23</v>
      </c>
      <c r="P52" s="506"/>
      <c r="Q52" s="402"/>
    </row>
    <row r="53" spans="2:17" ht="62.4" outlineLevel="1" x14ac:dyDescent="0.3">
      <c r="B53" s="346" t="s">
        <v>717</v>
      </c>
      <c r="C53" s="512"/>
      <c r="D53" s="346" t="s">
        <v>271</v>
      </c>
      <c r="E53" s="400" t="s">
        <v>16</v>
      </c>
      <c r="F53" s="512"/>
      <c r="G53" s="346" t="s">
        <v>261</v>
      </c>
      <c r="H53" s="512"/>
      <c r="I53" s="523">
        <f>SUM(J53:M54)</f>
        <v>2013500</v>
      </c>
      <c r="J53" s="507">
        <v>0</v>
      </c>
      <c r="K53" s="355">
        <v>0</v>
      </c>
      <c r="L53" s="355">
        <v>1711475</v>
      </c>
      <c r="M53" s="355">
        <v>302025</v>
      </c>
      <c r="N53" s="30" t="s">
        <v>341</v>
      </c>
      <c r="O53" s="286">
        <v>30</v>
      </c>
      <c r="P53" s="400" t="s">
        <v>281</v>
      </c>
      <c r="Q53" s="400" t="s">
        <v>356</v>
      </c>
    </row>
    <row r="54" spans="2:17" ht="75" customHeight="1" outlineLevel="1" x14ac:dyDescent="0.3">
      <c r="B54" s="348"/>
      <c r="C54" s="502"/>
      <c r="D54" s="348"/>
      <c r="E54" s="402"/>
      <c r="F54" s="502"/>
      <c r="G54" s="348"/>
      <c r="H54" s="502"/>
      <c r="I54" s="525"/>
      <c r="J54" s="509"/>
      <c r="K54" s="500"/>
      <c r="L54" s="500"/>
      <c r="M54" s="500"/>
      <c r="N54" s="30" t="s">
        <v>342</v>
      </c>
      <c r="O54" s="46">
        <v>30</v>
      </c>
      <c r="P54" s="402"/>
      <c r="Q54" s="402"/>
    </row>
    <row r="55" spans="2:17" ht="62.4" outlineLevel="1" x14ac:dyDescent="0.3">
      <c r="B55" s="346" t="s">
        <v>520</v>
      </c>
      <c r="C55" s="512"/>
      <c r="D55" s="346" t="s">
        <v>271</v>
      </c>
      <c r="E55" s="346" t="s">
        <v>521</v>
      </c>
      <c r="F55" s="512"/>
      <c r="G55" s="346" t="s">
        <v>261</v>
      </c>
      <c r="H55" s="512"/>
      <c r="I55" s="523">
        <f>SUM(J55:M56)</f>
        <v>214400</v>
      </c>
      <c r="J55" s="507">
        <v>0</v>
      </c>
      <c r="K55" s="355">
        <v>0</v>
      </c>
      <c r="L55" s="355">
        <v>182240</v>
      </c>
      <c r="M55" s="355">
        <v>32160</v>
      </c>
      <c r="N55" s="30" t="s">
        <v>342</v>
      </c>
      <c r="O55" s="31">
        <v>13</v>
      </c>
      <c r="P55" s="400" t="s">
        <v>355</v>
      </c>
      <c r="Q55" s="400" t="s">
        <v>356</v>
      </c>
    </row>
    <row r="56" spans="2:17" ht="74.25" customHeight="1" outlineLevel="1" x14ac:dyDescent="0.3">
      <c r="B56" s="348"/>
      <c r="C56" s="502"/>
      <c r="D56" s="348"/>
      <c r="E56" s="348"/>
      <c r="F56" s="502"/>
      <c r="G56" s="348"/>
      <c r="H56" s="502"/>
      <c r="I56" s="525"/>
      <c r="J56" s="509"/>
      <c r="K56" s="500"/>
      <c r="L56" s="500"/>
      <c r="M56" s="500"/>
      <c r="N56" s="30" t="s">
        <v>341</v>
      </c>
      <c r="O56" s="286">
        <v>13</v>
      </c>
      <c r="P56" s="402"/>
      <c r="Q56" s="402"/>
    </row>
    <row r="57" spans="2:17" ht="62.4" outlineLevel="1" x14ac:dyDescent="0.3">
      <c r="B57" s="346" t="s">
        <v>344</v>
      </c>
      <c r="C57" s="512"/>
      <c r="D57" s="346" t="s">
        <v>280</v>
      </c>
      <c r="E57" s="400" t="s">
        <v>16</v>
      </c>
      <c r="F57" s="512"/>
      <c r="G57" s="346" t="s">
        <v>261</v>
      </c>
      <c r="H57" s="512"/>
      <c r="I57" s="523">
        <f>SUM(J57:M58)</f>
        <v>1400000</v>
      </c>
      <c r="J57" s="507">
        <v>0</v>
      </c>
      <c r="K57" s="355">
        <v>0</v>
      </c>
      <c r="L57" s="355">
        <v>1190000</v>
      </c>
      <c r="M57" s="355">
        <v>210000</v>
      </c>
      <c r="N57" s="24" t="s">
        <v>342</v>
      </c>
      <c r="O57" s="31">
        <v>20</v>
      </c>
      <c r="P57" s="400" t="s">
        <v>281</v>
      </c>
      <c r="Q57" s="400" t="s">
        <v>345</v>
      </c>
    </row>
    <row r="58" spans="2:17" ht="62.4" outlineLevel="1" x14ac:dyDescent="0.3">
      <c r="B58" s="348"/>
      <c r="C58" s="502"/>
      <c r="D58" s="348"/>
      <c r="E58" s="402"/>
      <c r="F58" s="502"/>
      <c r="G58" s="348"/>
      <c r="H58" s="502"/>
      <c r="I58" s="525"/>
      <c r="J58" s="509"/>
      <c r="K58" s="500"/>
      <c r="L58" s="500"/>
      <c r="M58" s="500"/>
      <c r="N58" s="30" t="s">
        <v>341</v>
      </c>
      <c r="O58" s="46">
        <v>20</v>
      </c>
      <c r="P58" s="402"/>
      <c r="Q58" s="402"/>
    </row>
    <row r="59" spans="2:17" ht="62.4" outlineLevel="1" x14ac:dyDescent="0.3">
      <c r="B59" s="346" t="s">
        <v>346</v>
      </c>
      <c r="C59" s="512"/>
      <c r="D59" s="346" t="s">
        <v>280</v>
      </c>
      <c r="E59" s="400" t="s">
        <v>16</v>
      </c>
      <c r="F59" s="512"/>
      <c r="G59" s="346" t="s">
        <v>261</v>
      </c>
      <c r="H59" s="512"/>
      <c r="I59" s="523">
        <v>150000</v>
      </c>
      <c r="J59" s="507">
        <v>0</v>
      </c>
      <c r="K59" s="355">
        <v>0</v>
      </c>
      <c r="L59" s="355">
        <v>127500</v>
      </c>
      <c r="M59" s="355">
        <v>22500</v>
      </c>
      <c r="N59" s="24" t="s">
        <v>342</v>
      </c>
      <c r="O59" s="31">
        <v>4</v>
      </c>
      <c r="P59" s="400" t="s">
        <v>275</v>
      </c>
      <c r="Q59" s="400" t="s">
        <v>328</v>
      </c>
    </row>
    <row r="60" spans="2:17" ht="62.4" outlineLevel="1" x14ac:dyDescent="0.3">
      <c r="B60" s="348"/>
      <c r="C60" s="502"/>
      <c r="D60" s="348"/>
      <c r="E60" s="402"/>
      <c r="F60" s="502"/>
      <c r="G60" s="348"/>
      <c r="H60" s="502"/>
      <c r="I60" s="525"/>
      <c r="J60" s="509"/>
      <c r="K60" s="500"/>
      <c r="L60" s="500"/>
      <c r="M60" s="500"/>
      <c r="N60" s="30" t="s">
        <v>341</v>
      </c>
      <c r="O60" s="46">
        <v>4</v>
      </c>
      <c r="P60" s="402"/>
      <c r="Q60" s="402"/>
    </row>
    <row r="61" spans="2:17" ht="62.4" outlineLevel="1" x14ac:dyDescent="0.3">
      <c r="B61" s="346" t="s">
        <v>347</v>
      </c>
      <c r="C61" s="512"/>
      <c r="D61" s="346" t="s">
        <v>280</v>
      </c>
      <c r="E61" s="400" t="s">
        <v>16</v>
      </c>
      <c r="F61" s="512"/>
      <c r="G61" s="346" t="s">
        <v>261</v>
      </c>
      <c r="H61" s="512"/>
      <c r="I61" s="523">
        <v>600000</v>
      </c>
      <c r="J61" s="507">
        <v>0</v>
      </c>
      <c r="K61" s="355">
        <v>0</v>
      </c>
      <c r="L61" s="355">
        <v>510000</v>
      </c>
      <c r="M61" s="355">
        <v>90000</v>
      </c>
      <c r="N61" s="24" t="s">
        <v>342</v>
      </c>
      <c r="O61" s="31">
        <v>15</v>
      </c>
      <c r="P61" s="400" t="s">
        <v>517</v>
      </c>
      <c r="Q61" s="400" t="s">
        <v>345</v>
      </c>
    </row>
    <row r="62" spans="2:17" ht="71.25" customHeight="1" outlineLevel="1" x14ac:dyDescent="0.3">
      <c r="B62" s="348"/>
      <c r="C62" s="502"/>
      <c r="D62" s="348"/>
      <c r="E62" s="402"/>
      <c r="F62" s="502"/>
      <c r="G62" s="348"/>
      <c r="H62" s="502"/>
      <c r="I62" s="525"/>
      <c r="J62" s="509"/>
      <c r="K62" s="500"/>
      <c r="L62" s="500"/>
      <c r="M62" s="500"/>
      <c r="N62" s="30" t="s">
        <v>341</v>
      </c>
      <c r="O62" s="46">
        <v>15</v>
      </c>
      <c r="P62" s="402"/>
      <c r="Q62" s="402"/>
    </row>
    <row r="63" spans="2:17" ht="62.4" outlineLevel="1" x14ac:dyDescent="0.3">
      <c r="B63" s="346" t="s">
        <v>348</v>
      </c>
      <c r="C63" s="512"/>
      <c r="D63" s="346" t="s">
        <v>285</v>
      </c>
      <c r="E63" s="400" t="s">
        <v>16</v>
      </c>
      <c r="F63" s="512"/>
      <c r="G63" s="346" t="s">
        <v>261</v>
      </c>
      <c r="H63" s="512"/>
      <c r="I63" s="523">
        <f>SUM(J63:M64)</f>
        <v>1600000</v>
      </c>
      <c r="J63" s="507">
        <v>0</v>
      </c>
      <c r="K63" s="355">
        <v>0</v>
      </c>
      <c r="L63" s="355">
        <v>1360000</v>
      </c>
      <c r="M63" s="355">
        <v>240000</v>
      </c>
      <c r="N63" s="24" t="s">
        <v>342</v>
      </c>
      <c r="O63" s="31">
        <v>30</v>
      </c>
      <c r="P63" s="400" t="s">
        <v>273</v>
      </c>
      <c r="Q63" s="400" t="s">
        <v>319</v>
      </c>
    </row>
    <row r="64" spans="2:17" ht="62.4" outlineLevel="1" x14ac:dyDescent="0.3">
      <c r="B64" s="348"/>
      <c r="C64" s="502"/>
      <c r="D64" s="348"/>
      <c r="E64" s="402"/>
      <c r="F64" s="502"/>
      <c r="G64" s="348"/>
      <c r="H64" s="502"/>
      <c r="I64" s="525"/>
      <c r="J64" s="509"/>
      <c r="K64" s="500"/>
      <c r="L64" s="500"/>
      <c r="M64" s="500"/>
      <c r="N64" s="30" t="s">
        <v>341</v>
      </c>
      <c r="O64" s="46">
        <v>30</v>
      </c>
      <c r="P64" s="402"/>
      <c r="Q64" s="402"/>
    </row>
    <row r="65" spans="2:19" ht="62.4" outlineLevel="1" x14ac:dyDescent="0.3">
      <c r="B65" s="346" t="s">
        <v>350</v>
      </c>
      <c r="C65" s="512"/>
      <c r="D65" s="346" t="s">
        <v>285</v>
      </c>
      <c r="E65" s="400" t="s">
        <v>16</v>
      </c>
      <c r="F65" s="512"/>
      <c r="G65" s="346" t="s">
        <v>261</v>
      </c>
      <c r="H65" s="512"/>
      <c r="I65" s="523">
        <f>SUM(J65:M66)</f>
        <v>1297200</v>
      </c>
      <c r="J65" s="507">
        <v>0</v>
      </c>
      <c r="K65" s="355">
        <v>0</v>
      </c>
      <c r="L65" s="355">
        <v>1102620</v>
      </c>
      <c r="M65" s="355">
        <v>194580</v>
      </c>
      <c r="N65" s="24" t="s">
        <v>342</v>
      </c>
      <c r="O65" s="31">
        <v>24</v>
      </c>
      <c r="P65" s="400" t="s">
        <v>273</v>
      </c>
      <c r="Q65" s="400" t="s">
        <v>319</v>
      </c>
    </row>
    <row r="66" spans="2:19" ht="62.4" outlineLevel="1" x14ac:dyDescent="0.3">
      <c r="B66" s="348"/>
      <c r="C66" s="502"/>
      <c r="D66" s="348"/>
      <c r="E66" s="402"/>
      <c r="F66" s="502"/>
      <c r="G66" s="348"/>
      <c r="H66" s="502"/>
      <c r="I66" s="525"/>
      <c r="J66" s="509"/>
      <c r="K66" s="500"/>
      <c r="L66" s="500"/>
      <c r="M66" s="500"/>
      <c r="N66" s="30" t="s">
        <v>341</v>
      </c>
      <c r="O66" s="46">
        <v>24</v>
      </c>
      <c r="P66" s="402"/>
      <c r="Q66" s="402"/>
    </row>
    <row r="67" spans="2:19" ht="62.4" outlineLevel="1" x14ac:dyDescent="0.3">
      <c r="B67" s="346" t="s">
        <v>351</v>
      </c>
      <c r="C67" s="512"/>
      <c r="D67" s="346" t="s">
        <v>352</v>
      </c>
      <c r="E67" s="346" t="s">
        <v>285</v>
      </c>
      <c r="F67" s="512"/>
      <c r="G67" s="346" t="s">
        <v>261</v>
      </c>
      <c r="H67" s="512"/>
      <c r="I67" s="552">
        <f>SUM(J67:M68)</f>
        <v>450000</v>
      </c>
      <c r="J67" s="554">
        <v>0</v>
      </c>
      <c r="K67" s="556">
        <v>0</v>
      </c>
      <c r="L67" s="556">
        <v>382500</v>
      </c>
      <c r="M67" s="556">
        <v>67500</v>
      </c>
      <c r="N67" s="24" t="s">
        <v>342</v>
      </c>
      <c r="O67" s="31">
        <v>20</v>
      </c>
      <c r="P67" s="400" t="s">
        <v>275</v>
      </c>
      <c r="Q67" s="400" t="s">
        <v>319</v>
      </c>
    </row>
    <row r="68" spans="2:19" ht="62.4" outlineLevel="1" x14ac:dyDescent="0.3">
      <c r="B68" s="348"/>
      <c r="C68" s="502"/>
      <c r="D68" s="348"/>
      <c r="E68" s="348"/>
      <c r="F68" s="502"/>
      <c r="G68" s="348"/>
      <c r="H68" s="502"/>
      <c r="I68" s="553"/>
      <c r="J68" s="555"/>
      <c r="K68" s="557"/>
      <c r="L68" s="557"/>
      <c r="M68" s="557"/>
      <c r="N68" s="30" t="s">
        <v>341</v>
      </c>
      <c r="O68" s="46">
        <v>20</v>
      </c>
      <c r="P68" s="402"/>
      <c r="Q68" s="402"/>
    </row>
    <row r="69" spans="2:19" ht="15" customHeight="1" outlineLevel="1" x14ac:dyDescent="0.3">
      <c r="B69" s="346" t="s">
        <v>353</v>
      </c>
      <c r="C69" s="512"/>
      <c r="D69" s="346" t="s">
        <v>354</v>
      </c>
      <c r="E69" s="400" t="s">
        <v>775</v>
      </c>
      <c r="F69" s="512"/>
      <c r="G69" s="346" t="s">
        <v>261</v>
      </c>
      <c r="H69" s="512"/>
      <c r="I69" s="177">
        <v>2659998.0699999998</v>
      </c>
      <c r="J69" s="554">
        <v>0</v>
      </c>
      <c r="K69" s="556">
        <v>0</v>
      </c>
      <c r="L69" s="135">
        <v>2260998.35</v>
      </c>
      <c r="M69" s="135">
        <v>398999.72</v>
      </c>
      <c r="N69" s="346" t="s">
        <v>342</v>
      </c>
      <c r="O69" s="400">
        <v>51</v>
      </c>
      <c r="P69" s="400" t="s">
        <v>639</v>
      </c>
      <c r="Q69" s="400" t="s">
        <v>356</v>
      </c>
      <c r="S69" s="66"/>
    </row>
    <row r="70" spans="2:19" ht="41.25" customHeight="1" outlineLevel="1" x14ac:dyDescent="0.3">
      <c r="B70" s="347"/>
      <c r="C70" s="501"/>
      <c r="D70" s="347"/>
      <c r="E70" s="401"/>
      <c r="F70" s="501"/>
      <c r="G70" s="347"/>
      <c r="H70" s="501"/>
      <c r="I70" s="186"/>
      <c r="J70" s="558"/>
      <c r="K70" s="559"/>
      <c r="L70" s="287"/>
      <c r="M70" s="287"/>
      <c r="N70" s="348"/>
      <c r="O70" s="402"/>
      <c r="P70" s="401"/>
      <c r="Q70" s="401"/>
      <c r="S70" s="66"/>
    </row>
    <row r="71" spans="2:19" ht="126" customHeight="1" outlineLevel="1" x14ac:dyDescent="0.3">
      <c r="B71" s="348"/>
      <c r="C71" s="502"/>
      <c r="D71" s="348"/>
      <c r="E71" s="402"/>
      <c r="F71" s="502"/>
      <c r="G71" s="348"/>
      <c r="H71" s="502"/>
      <c r="I71" s="173"/>
      <c r="J71" s="555"/>
      <c r="K71" s="557"/>
      <c r="L71" s="288"/>
      <c r="M71" s="288"/>
      <c r="N71" s="30" t="s">
        <v>341</v>
      </c>
      <c r="O71" s="46">
        <v>51</v>
      </c>
      <c r="P71" s="402"/>
      <c r="Q71" s="402"/>
    </row>
    <row r="72" spans="2:19" ht="47.25" customHeight="1" outlineLevel="1" x14ac:dyDescent="0.3">
      <c r="B72" s="346" t="s">
        <v>357</v>
      </c>
      <c r="C72" s="512"/>
      <c r="D72" s="346" t="s">
        <v>291</v>
      </c>
      <c r="E72" s="346" t="s">
        <v>358</v>
      </c>
      <c r="F72" s="512"/>
      <c r="G72" s="346" t="s">
        <v>261</v>
      </c>
      <c r="H72" s="512"/>
      <c r="I72" s="523">
        <f>SUM(J72:M73)</f>
        <v>3913000</v>
      </c>
      <c r="J72" s="521">
        <v>0</v>
      </c>
      <c r="K72" s="355">
        <v>0</v>
      </c>
      <c r="L72" s="355">
        <v>3326050</v>
      </c>
      <c r="M72" s="355">
        <v>586950</v>
      </c>
      <c r="N72" s="24" t="s">
        <v>342</v>
      </c>
      <c r="O72" s="31">
        <v>48</v>
      </c>
      <c r="P72" s="400" t="s">
        <v>333</v>
      </c>
      <c r="Q72" s="400" t="s">
        <v>328</v>
      </c>
    </row>
    <row r="73" spans="2:19" ht="15.6" outlineLevel="1" x14ac:dyDescent="0.3">
      <c r="B73" s="347"/>
      <c r="C73" s="501"/>
      <c r="D73" s="347"/>
      <c r="E73" s="347"/>
      <c r="F73" s="501"/>
      <c r="G73" s="347"/>
      <c r="H73" s="501"/>
      <c r="I73" s="524"/>
      <c r="J73" s="521"/>
      <c r="K73" s="499"/>
      <c r="L73" s="499"/>
      <c r="M73" s="499"/>
      <c r="N73" s="346" t="s">
        <v>341</v>
      </c>
      <c r="O73" s="250">
        <v>38</v>
      </c>
      <c r="P73" s="401"/>
      <c r="Q73" s="401"/>
    </row>
    <row r="74" spans="2:19" ht="54" customHeight="1" outlineLevel="1" x14ac:dyDescent="0.3">
      <c r="B74" s="348"/>
      <c r="C74" s="502"/>
      <c r="D74" s="348"/>
      <c r="E74" s="348"/>
      <c r="F74" s="502"/>
      <c r="G74" s="348"/>
      <c r="H74" s="502"/>
      <c r="I74" s="525"/>
      <c r="J74" s="521"/>
      <c r="K74" s="500"/>
      <c r="L74" s="500"/>
      <c r="M74" s="500"/>
      <c r="N74" s="348"/>
      <c r="O74" s="179"/>
      <c r="P74" s="402"/>
      <c r="Q74" s="402"/>
    </row>
    <row r="75" spans="2:19" ht="73.5" customHeight="1" outlineLevel="1" x14ac:dyDescent="0.3">
      <c r="B75" s="346" t="s">
        <v>359</v>
      </c>
      <c r="C75" s="512"/>
      <c r="D75" s="346" t="s">
        <v>297</v>
      </c>
      <c r="E75" s="400" t="s">
        <v>16</v>
      </c>
      <c r="F75" s="512"/>
      <c r="G75" s="346" t="s">
        <v>261</v>
      </c>
      <c r="H75" s="512"/>
      <c r="I75" s="523">
        <f>SUM(J75:M76)</f>
        <v>1810000</v>
      </c>
      <c r="J75" s="507">
        <v>0</v>
      </c>
      <c r="K75" s="355">
        <v>0</v>
      </c>
      <c r="L75" s="355">
        <v>1538500</v>
      </c>
      <c r="M75" s="355">
        <v>271500</v>
      </c>
      <c r="N75" s="24" t="s">
        <v>342</v>
      </c>
      <c r="O75" s="31">
        <v>31</v>
      </c>
      <c r="P75" s="400" t="s">
        <v>360</v>
      </c>
      <c r="Q75" s="400" t="s">
        <v>322</v>
      </c>
    </row>
    <row r="76" spans="2:19" ht="93" customHeight="1" outlineLevel="1" x14ac:dyDescent="0.3">
      <c r="B76" s="348"/>
      <c r="C76" s="502"/>
      <c r="D76" s="348"/>
      <c r="E76" s="402"/>
      <c r="F76" s="502"/>
      <c r="G76" s="348"/>
      <c r="H76" s="502"/>
      <c r="I76" s="525"/>
      <c r="J76" s="509"/>
      <c r="K76" s="500"/>
      <c r="L76" s="500"/>
      <c r="M76" s="500"/>
      <c r="N76" s="30" t="s">
        <v>341</v>
      </c>
      <c r="O76" s="46">
        <v>31</v>
      </c>
      <c r="P76" s="402"/>
      <c r="Q76" s="402"/>
    </row>
    <row r="77" spans="2:19" ht="15.6" customHeight="1" x14ac:dyDescent="0.3">
      <c r="B77" s="528" t="s">
        <v>105</v>
      </c>
      <c r="C77" s="528"/>
      <c r="D77" s="528"/>
      <c r="E77" s="528"/>
      <c r="F77" s="528"/>
      <c r="G77" s="528"/>
      <c r="H77" s="528"/>
      <c r="I77" s="289">
        <f>SUM(I53:I76)</f>
        <v>16108098.07</v>
      </c>
      <c r="J77" s="290">
        <f>SUM(J53:J76)</f>
        <v>0</v>
      </c>
      <c r="K77" s="290">
        <f>SUM(K53:K76)</f>
        <v>0</v>
      </c>
      <c r="L77" s="289">
        <f>SUM(L53:L76)</f>
        <v>13691883.35</v>
      </c>
      <c r="M77" s="289">
        <f>SUM(M53:M76)</f>
        <v>2416214.7199999997</v>
      </c>
      <c r="N77" s="493"/>
      <c r="O77" s="494"/>
      <c r="P77" s="494"/>
      <c r="Q77" s="495"/>
    </row>
    <row r="78" spans="2:19" ht="15.6" customHeight="1" x14ac:dyDescent="0.3">
      <c r="B78" s="528"/>
      <c r="C78" s="528"/>
      <c r="D78" s="528"/>
      <c r="E78" s="528"/>
      <c r="F78" s="528"/>
      <c r="G78" s="528"/>
      <c r="H78" s="528"/>
      <c r="I78" s="291"/>
      <c r="J78" s="292"/>
      <c r="K78" s="292"/>
      <c r="L78" s="291"/>
      <c r="M78" s="291"/>
      <c r="N78" s="496"/>
      <c r="O78" s="497"/>
      <c r="P78" s="497"/>
      <c r="Q78" s="498"/>
    </row>
    <row r="79" spans="2:19" ht="32.25" customHeight="1" x14ac:dyDescent="0.3">
      <c r="B79" s="538" t="s">
        <v>732</v>
      </c>
      <c r="C79" s="538"/>
      <c r="D79" s="538"/>
      <c r="E79" s="538"/>
      <c r="F79" s="538"/>
      <c r="G79" s="538"/>
      <c r="H79" s="538"/>
      <c r="I79" s="538"/>
      <c r="J79" s="538"/>
      <c r="K79" s="538"/>
      <c r="L79" s="538"/>
      <c r="M79" s="538"/>
      <c r="N79" s="538"/>
      <c r="O79" s="538"/>
      <c r="P79" s="538"/>
      <c r="Q79" s="538"/>
    </row>
    <row r="80" spans="2:19" ht="15.6" x14ac:dyDescent="0.3">
      <c r="B80" s="16"/>
      <c r="C80" s="15"/>
      <c r="D80" s="16"/>
      <c r="E80" s="15"/>
      <c r="F80" s="15"/>
      <c r="G80" s="16"/>
      <c r="H80" s="15"/>
      <c r="I80" s="19"/>
      <c r="J80" s="15"/>
      <c r="K80" s="20"/>
      <c r="L80" s="20"/>
      <c r="M80" s="20"/>
      <c r="N80" s="16"/>
      <c r="O80" s="14"/>
      <c r="P80" s="16"/>
      <c r="Q80" s="16"/>
    </row>
    <row r="81" spans="2:17" ht="15.6" x14ac:dyDescent="0.3">
      <c r="B81" s="436" t="s">
        <v>106</v>
      </c>
      <c r="C81" s="436"/>
      <c r="D81" s="436"/>
      <c r="E81" s="436"/>
      <c r="N81" s="16"/>
      <c r="O81" s="17"/>
      <c r="P81" s="18"/>
      <c r="Q81" s="16"/>
    </row>
    <row r="82" spans="2:17" ht="15.6" customHeight="1" x14ac:dyDescent="0.3">
      <c r="B82" s="10" t="s">
        <v>3</v>
      </c>
      <c r="C82" s="359" t="s">
        <v>107</v>
      </c>
      <c r="D82" s="359"/>
      <c r="E82" s="359"/>
      <c r="F82" s="387" t="s">
        <v>108</v>
      </c>
      <c r="G82" s="387"/>
      <c r="H82" s="387"/>
      <c r="I82" s="387"/>
      <c r="J82" s="359" t="s">
        <v>109</v>
      </c>
      <c r="K82" s="387"/>
      <c r="L82" s="387"/>
      <c r="M82" s="387"/>
      <c r="N82" s="16"/>
      <c r="O82" s="14"/>
      <c r="P82" s="18"/>
      <c r="Q82" s="16"/>
    </row>
    <row r="83" spans="2:17" ht="15.6" x14ac:dyDescent="0.3">
      <c r="B83" s="4">
        <v>1</v>
      </c>
      <c r="C83" s="422">
        <v>2</v>
      </c>
      <c r="D83" s="422"/>
      <c r="E83" s="422"/>
      <c r="F83" s="422">
        <v>3</v>
      </c>
      <c r="G83" s="422"/>
      <c r="H83" s="422"/>
      <c r="I83" s="422"/>
      <c r="J83" s="422">
        <v>4</v>
      </c>
      <c r="K83" s="422"/>
      <c r="L83" s="422"/>
      <c r="M83" s="422"/>
      <c r="N83" s="16"/>
      <c r="O83" s="17"/>
      <c r="P83" s="18"/>
      <c r="Q83" s="16"/>
    </row>
    <row r="84" spans="2:17" ht="32.25" customHeight="1" x14ac:dyDescent="0.3">
      <c r="B84" s="8"/>
      <c r="C84" s="378" t="s">
        <v>303</v>
      </c>
      <c r="D84" s="378"/>
      <c r="E84" s="378"/>
      <c r="F84" s="484"/>
      <c r="G84" s="484"/>
      <c r="H84" s="484"/>
      <c r="I84" s="484"/>
      <c r="J84" s="484"/>
      <c r="K84" s="484"/>
      <c r="L84" s="484"/>
      <c r="M84" s="484"/>
      <c r="N84" s="16"/>
      <c r="O84" s="14"/>
      <c r="P84" s="18"/>
      <c r="Q84" s="16"/>
    </row>
    <row r="85" spans="2:17" ht="15.6" x14ac:dyDescent="0.3">
      <c r="N85" s="16"/>
      <c r="O85" s="17"/>
      <c r="P85" s="18"/>
      <c r="Q85" s="16"/>
    </row>
    <row r="86" spans="2:17" ht="15.6" x14ac:dyDescent="0.3">
      <c r="B86" s="436" t="s">
        <v>110</v>
      </c>
      <c r="C86" s="436"/>
      <c r="D86" s="436"/>
      <c r="E86" s="436"/>
      <c r="F86" s="436"/>
      <c r="N86" s="16"/>
      <c r="O86" s="14"/>
      <c r="P86" s="18"/>
      <c r="Q86" s="16"/>
    </row>
    <row r="87" spans="2:17" ht="15.6" customHeight="1" x14ac:dyDescent="0.3">
      <c r="B87" s="10" t="s">
        <v>3</v>
      </c>
      <c r="C87" s="387" t="s">
        <v>111</v>
      </c>
      <c r="D87" s="387"/>
      <c r="E87" s="387"/>
      <c r="F87" s="387" t="s">
        <v>108</v>
      </c>
      <c r="G87" s="387"/>
      <c r="H87" s="387"/>
      <c r="I87" s="387"/>
      <c r="J87" s="359" t="s">
        <v>112</v>
      </c>
      <c r="K87" s="387"/>
      <c r="L87" s="387"/>
      <c r="M87" s="387"/>
      <c r="N87" s="16"/>
      <c r="O87" s="17"/>
      <c r="P87" s="18"/>
      <c r="Q87" s="16"/>
    </row>
    <row r="88" spans="2:17" ht="15.6" x14ac:dyDescent="0.3">
      <c r="B88" s="4">
        <v>1</v>
      </c>
      <c r="C88" s="422">
        <v>2</v>
      </c>
      <c r="D88" s="422"/>
      <c r="E88" s="422"/>
      <c r="F88" s="422">
        <v>3</v>
      </c>
      <c r="G88" s="422"/>
      <c r="H88" s="422"/>
      <c r="I88" s="422"/>
      <c r="J88" s="422">
        <v>4</v>
      </c>
      <c r="K88" s="422"/>
      <c r="L88" s="422"/>
      <c r="M88" s="422"/>
      <c r="N88" s="16"/>
      <c r="O88" s="14"/>
      <c r="P88" s="18"/>
      <c r="Q88" s="16"/>
    </row>
    <row r="89" spans="2:17" ht="48" customHeight="1" x14ac:dyDescent="0.3">
      <c r="B89" s="8"/>
      <c r="C89" s="378" t="s">
        <v>304</v>
      </c>
      <c r="D89" s="378"/>
      <c r="E89" s="378"/>
      <c r="F89" s="484"/>
      <c r="G89" s="484"/>
      <c r="H89" s="484"/>
      <c r="I89" s="484"/>
      <c r="J89" s="484"/>
      <c r="K89" s="484"/>
      <c r="L89" s="484"/>
      <c r="M89" s="484"/>
      <c r="N89" s="16"/>
      <c r="O89" s="13"/>
      <c r="P89" s="18"/>
      <c r="Q89" s="16"/>
    </row>
    <row r="90" spans="2:17" ht="15.6" x14ac:dyDescent="0.3">
      <c r="N90" s="16"/>
      <c r="O90" s="14"/>
      <c r="P90" s="18"/>
      <c r="Q90" s="16"/>
    </row>
    <row r="91" spans="2:17" ht="15.6" x14ac:dyDescent="0.3">
      <c r="B91" s="436" t="s">
        <v>113</v>
      </c>
      <c r="C91" s="436"/>
      <c r="D91" s="436"/>
    </row>
    <row r="92" spans="2:17" ht="15.6" x14ac:dyDescent="0.3">
      <c r="B92" s="10" t="s">
        <v>3</v>
      </c>
      <c r="C92" s="359" t="s">
        <v>114</v>
      </c>
      <c r="D92" s="359"/>
      <c r="E92" s="359"/>
      <c r="F92" s="437" t="s">
        <v>115</v>
      </c>
      <c r="G92" s="438"/>
      <c r="H92" s="438"/>
      <c r="I92" s="438"/>
      <c r="J92" s="438"/>
      <c r="K92" s="438"/>
      <c r="L92" s="438"/>
      <c r="M92" s="439"/>
    </row>
    <row r="93" spans="2:17" ht="15.6" x14ac:dyDescent="0.3">
      <c r="B93" s="4">
        <v>1</v>
      </c>
      <c r="C93" s="422">
        <v>2</v>
      </c>
      <c r="D93" s="422"/>
      <c r="E93" s="422"/>
      <c r="F93" s="440">
        <v>3</v>
      </c>
      <c r="G93" s="441"/>
      <c r="H93" s="441"/>
      <c r="I93" s="441"/>
      <c r="J93" s="441"/>
      <c r="K93" s="441"/>
      <c r="L93" s="441"/>
      <c r="M93" s="442"/>
    </row>
    <row r="94" spans="2:17" ht="17.25" customHeight="1" x14ac:dyDescent="0.3">
      <c r="B94" s="26" t="s">
        <v>15</v>
      </c>
      <c r="C94" s="518"/>
      <c r="D94" s="518"/>
      <c r="E94" s="518"/>
      <c r="F94" s="545"/>
      <c r="G94" s="546"/>
      <c r="H94" s="546"/>
      <c r="I94" s="546"/>
      <c r="J94" s="546"/>
      <c r="K94" s="546"/>
      <c r="L94" s="546"/>
      <c r="M94" s="547"/>
    </row>
    <row r="96" spans="2:17" ht="15.6" x14ac:dyDescent="0.3">
      <c r="B96" s="436" t="s">
        <v>116</v>
      </c>
      <c r="C96" s="436"/>
      <c r="D96" s="436"/>
      <c r="E96" s="436"/>
      <c r="F96" s="436"/>
      <c r="G96" s="436"/>
    </row>
    <row r="97" spans="2:13" ht="15.6" x14ac:dyDescent="0.3">
      <c r="B97" s="10" t="s">
        <v>3</v>
      </c>
      <c r="C97" s="437" t="s">
        <v>117</v>
      </c>
      <c r="D97" s="438"/>
      <c r="E97" s="438"/>
      <c r="F97" s="438"/>
      <c r="G97" s="438"/>
      <c r="H97" s="438"/>
      <c r="I97" s="438"/>
      <c r="J97" s="438"/>
      <c r="K97" s="438"/>
      <c r="L97" s="438"/>
      <c r="M97" s="439"/>
    </row>
    <row r="98" spans="2:13" ht="15.6" x14ac:dyDescent="0.3">
      <c r="B98" s="4">
        <v>1</v>
      </c>
      <c r="C98" s="440">
        <v>2</v>
      </c>
      <c r="D98" s="441"/>
      <c r="E98" s="441"/>
      <c r="F98" s="441"/>
      <c r="G98" s="441"/>
      <c r="H98" s="441"/>
      <c r="I98" s="441"/>
      <c r="J98" s="441"/>
      <c r="K98" s="441"/>
      <c r="L98" s="441"/>
      <c r="M98" s="442"/>
    </row>
    <row r="99" spans="2:13" ht="15.6" x14ac:dyDescent="0.3">
      <c r="B99" s="8"/>
      <c r="C99" s="429" t="s">
        <v>305</v>
      </c>
      <c r="D99" s="430"/>
      <c r="E99" s="430"/>
      <c r="F99" s="430"/>
      <c r="G99" s="430"/>
      <c r="H99" s="430"/>
      <c r="I99" s="430"/>
      <c r="J99" s="430"/>
      <c r="K99" s="430"/>
      <c r="L99" s="430"/>
      <c r="M99" s="431"/>
    </row>
  </sheetData>
  <mergeCells count="285">
    <mergeCell ref="B79:Q79"/>
    <mergeCell ref="P61:P62"/>
    <mergeCell ref="J67:J68"/>
    <mergeCell ref="K67:K68"/>
    <mergeCell ref="L67:L68"/>
    <mergeCell ref="M67:M68"/>
    <mergeCell ref="P67:P68"/>
    <mergeCell ref="Q67:Q68"/>
    <mergeCell ref="B69:B71"/>
    <mergeCell ref="C69:C71"/>
    <mergeCell ref="D69:D71"/>
    <mergeCell ref="E69:E71"/>
    <mergeCell ref="F69:F71"/>
    <mergeCell ref="G69:G71"/>
    <mergeCell ref="H69:H71"/>
    <mergeCell ref="J69:J71"/>
    <mergeCell ref="K69:K71"/>
    <mergeCell ref="P69:P71"/>
    <mergeCell ref="Q69:Q71"/>
    <mergeCell ref="J63:J64"/>
    <mergeCell ref="K63:K64"/>
    <mergeCell ref="L63:L64"/>
    <mergeCell ref="B67:B68"/>
    <mergeCell ref="C67:C68"/>
    <mergeCell ref="D67:D68"/>
    <mergeCell ref="I67:I68"/>
    <mergeCell ref="Q72:Q74"/>
    <mergeCell ref="P72:P74"/>
    <mergeCell ref="M72:M74"/>
    <mergeCell ref="B72:B74"/>
    <mergeCell ref="H63:H64"/>
    <mergeCell ref="E67:E68"/>
    <mergeCell ref="F67:F68"/>
    <mergeCell ref="G67:G68"/>
    <mergeCell ref="H67:H68"/>
    <mergeCell ref="C72:C74"/>
    <mergeCell ref="D72:D74"/>
    <mergeCell ref="N73:N74"/>
    <mergeCell ref="L72:L74"/>
    <mergeCell ref="K72:K74"/>
    <mergeCell ref="J72:J74"/>
    <mergeCell ref="I72:I74"/>
    <mergeCell ref="H72:H74"/>
    <mergeCell ref="K65:K66"/>
    <mergeCell ref="L65:L66"/>
    <mergeCell ref="M65:M66"/>
    <mergeCell ref="P65:P66"/>
    <mergeCell ref="Q65:Q66"/>
    <mergeCell ref="B63:B64"/>
    <mergeCell ref="C63:C64"/>
    <mergeCell ref="G63:G64"/>
    <mergeCell ref="M63:M64"/>
    <mergeCell ref="P63:P64"/>
    <mergeCell ref="Q63:Q64"/>
    <mergeCell ref="B65:B66"/>
    <mergeCell ref="C65:C66"/>
    <mergeCell ref="D65:D66"/>
    <mergeCell ref="E65:E66"/>
    <mergeCell ref="F65:F66"/>
    <mergeCell ref="G65:G66"/>
    <mergeCell ref="H65:H66"/>
    <mergeCell ref="I65:I66"/>
    <mergeCell ref="J65:J66"/>
    <mergeCell ref="P55:P56"/>
    <mergeCell ref="Q55:Q56"/>
    <mergeCell ref="I57:I58"/>
    <mergeCell ref="J57:J58"/>
    <mergeCell ref="K57:K58"/>
    <mergeCell ref="L57:L58"/>
    <mergeCell ref="M57:M58"/>
    <mergeCell ref="P57:P58"/>
    <mergeCell ref="Q57:Q58"/>
    <mergeCell ref="I75:I76"/>
    <mergeCell ref="J75:J76"/>
    <mergeCell ref="K75:K76"/>
    <mergeCell ref="L75:L76"/>
    <mergeCell ref="M75:M76"/>
    <mergeCell ref="P75:P76"/>
    <mergeCell ref="Q75:Q76"/>
    <mergeCell ref="B61:B62"/>
    <mergeCell ref="C61:C62"/>
    <mergeCell ref="D61:D62"/>
    <mergeCell ref="E61:E62"/>
    <mergeCell ref="F61:F62"/>
    <mergeCell ref="G61:G62"/>
    <mergeCell ref="H61:H62"/>
    <mergeCell ref="I61:I62"/>
    <mergeCell ref="J61:J62"/>
    <mergeCell ref="K61:K62"/>
    <mergeCell ref="L61:L62"/>
    <mergeCell ref="M61:M62"/>
    <mergeCell ref="Q61:Q62"/>
    <mergeCell ref="D63:D64"/>
    <mergeCell ref="E63:E64"/>
    <mergeCell ref="F63:F64"/>
    <mergeCell ref="I63:I64"/>
    <mergeCell ref="F18:H18"/>
    <mergeCell ref="B20:E20"/>
    <mergeCell ref="F20:H20"/>
    <mergeCell ref="B21:E21"/>
    <mergeCell ref="F21:H21"/>
    <mergeCell ref="B22:E22"/>
    <mergeCell ref="F22:H22"/>
    <mergeCell ref="B23:E23"/>
    <mergeCell ref="F23:H23"/>
    <mergeCell ref="F30:H30"/>
    <mergeCell ref="B32:E32"/>
    <mergeCell ref="F32:H32"/>
    <mergeCell ref="B33:E33"/>
    <mergeCell ref="F33:H33"/>
    <mergeCell ref="F34:H34"/>
    <mergeCell ref="F36:H36"/>
    <mergeCell ref="B24:E24"/>
    <mergeCell ref="F24:H24"/>
    <mergeCell ref="B25:E25"/>
    <mergeCell ref="F25:H25"/>
    <mergeCell ref="F26:H26"/>
    <mergeCell ref="B28:E28"/>
    <mergeCell ref="F28:H28"/>
    <mergeCell ref="B29:E29"/>
    <mergeCell ref="F29:H29"/>
    <mergeCell ref="B2:Q2"/>
    <mergeCell ref="B6:H6"/>
    <mergeCell ref="B7:B8"/>
    <mergeCell ref="C7:D8"/>
    <mergeCell ref="E7:G8"/>
    <mergeCell ref="H7:J8"/>
    <mergeCell ref="K7:N7"/>
    <mergeCell ref="K8:M8"/>
    <mergeCell ref="A4:Q4"/>
    <mergeCell ref="B15:G15"/>
    <mergeCell ref="B16:E16"/>
    <mergeCell ref="F16:H16"/>
    <mergeCell ref="B17:E17"/>
    <mergeCell ref="F17:H17"/>
    <mergeCell ref="K12:M12"/>
    <mergeCell ref="C9:D9"/>
    <mergeCell ref="E9:G9"/>
    <mergeCell ref="H9:J9"/>
    <mergeCell ref="K9:M9"/>
    <mergeCell ref="B10:B12"/>
    <mergeCell ref="C10:D12"/>
    <mergeCell ref="E10:G12"/>
    <mergeCell ref="H10:J10"/>
    <mergeCell ref="K10:M10"/>
    <mergeCell ref="H12:J12"/>
    <mergeCell ref="I44:M44"/>
    <mergeCell ref="B38:E38"/>
    <mergeCell ref="F38:H38"/>
    <mergeCell ref="B39:E39"/>
    <mergeCell ref="F39:H39"/>
    <mergeCell ref="F40:H40"/>
    <mergeCell ref="F57:F58"/>
    <mergeCell ref="G57:G58"/>
    <mergeCell ref="H57:H58"/>
    <mergeCell ref="B43:H43"/>
    <mergeCell ref="B44:B46"/>
    <mergeCell ref="C44:C46"/>
    <mergeCell ref="D44:D46"/>
    <mergeCell ref="E44:E46"/>
    <mergeCell ref="F44:F46"/>
    <mergeCell ref="G44:G46"/>
    <mergeCell ref="H44:H46"/>
    <mergeCell ref="G53:G54"/>
    <mergeCell ref="H53:H54"/>
    <mergeCell ref="B48:B52"/>
    <mergeCell ref="C48:C52"/>
    <mergeCell ref="D48:D52"/>
    <mergeCell ref="E48:E52"/>
    <mergeCell ref="I53:I54"/>
    <mergeCell ref="Q59:Q60"/>
    <mergeCell ref="P59:P60"/>
    <mergeCell ref="L59:L60"/>
    <mergeCell ref="M59:M60"/>
    <mergeCell ref="F48:F52"/>
    <mergeCell ref="G48:G52"/>
    <mergeCell ref="H48:H52"/>
    <mergeCell ref="B53:B54"/>
    <mergeCell ref="C53:C54"/>
    <mergeCell ref="D53:D54"/>
    <mergeCell ref="E53:E54"/>
    <mergeCell ref="F53:F54"/>
    <mergeCell ref="J53:J54"/>
    <mergeCell ref="K53:K54"/>
    <mergeCell ref="L53:L54"/>
    <mergeCell ref="M53:M54"/>
    <mergeCell ref="P53:P54"/>
    <mergeCell ref="Q53:Q54"/>
    <mergeCell ref="B55:B56"/>
    <mergeCell ref="C55:C56"/>
    <mergeCell ref="D55:D56"/>
    <mergeCell ref="E55:E56"/>
    <mergeCell ref="F55:F56"/>
    <mergeCell ref="G55:G56"/>
    <mergeCell ref="J45:L45"/>
    <mergeCell ref="M45:M46"/>
    <mergeCell ref="N45:N46"/>
    <mergeCell ref="O45:O46"/>
    <mergeCell ref="B59:B60"/>
    <mergeCell ref="C59:C60"/>
    <mergeCell ref="D59:D60"/>
    <mergeCell ref="E59:E60"/>
    <mergeCell ref="J59:J60"/>
    <mergeCell ref="K59:K60"/>
    <mergeCell ref="H55:H56"/>
    <mergeCell ref="I55:I56"/>
    <mergeCell ref="J55:J56"/>
    <mergeCell ref="K55:K56"/>
    <mergeCell ref="L55:L56"/>
    <mergeCell ref="M55:M56"/>
    <mergeCell ref="B81:E81"/>
    <mergeCell ref="C82:E82"/>
    <mergeCell ref="F82:I82"/>
    <mergeCell ref="J82:M82"/>
    <mergeCell ref="B75:B76"/>
    <mergeCell ref="C75:C76"/>
    <mergeCell ref="D75:D76"/>
    <mergeCell ref="E75:E76"/>
    <mergeCell ref="Q48:Q52"/>
    <mergeCell ref="P48:P52"/>
    <mergeCell ref="N51:N52"/>
    <mergeCell ref="J48:J52"/>
    <mergeCell ref="K48:K52"/>
    <mergeCell ref="N48:N50"/>
    <mergeCell ref="F75:F76"/>
    <mergeCell ref="G75:G76"/>
    <mergeCell ref="H75:H76"/>
    <mergeCell ref="B57:B58"/>
    <mergeCell ref="C57:C58"/>
    <mergeCell ref="D57:D58"/>
    <mergeCell ref="E57:E58"/>
    <mergeCell ref="F59:F60"/>
    <mergeCell ref="G59:G60"/>
    <mergeCell ref="H59:H60"/>
    <mergeCell ref="C98:M98"/>
    <mergeCell ref="C99:M99"/>
    <mergeCell ref="C93:E93"/>
    <mergeCell ref="F93:M93"/>
    <mergeCell ref="C94:E94"/>
    <mergeCell ref="F94:M94"/>
    <mergeCell ref="B96:G96"/>
    <mergeCell ref="C97:M97"/>
    <mergeCell ref="C89:E89"/>
    <mergeCell ref="F89:I89"/>
    <mergeCell ref="J89:M89"/>
    <mergeCell ref="B91:D91"/>
    <mergeCell ref="C92:E92"/>
    <mergeCell ref="F92:M92"/>
    <mergeCell ref="B86:F86"/>
    <mergeCell ref="C87:E87"/>
    <mergeCell ref="F87:I87"/>
    <mergeCell ref="J87:M87"/>
    <mergeCell ref="C88:E88"/>
    <mergeCell ref="F88:I88"/>
    <mergeCell ref="J88:M88"/>
    <mergeCell ref="C83:E83"/>
    <mergeCell ref="F83:I83"/>
    <mergeCell ref="J83:M83"/>
    <mergeCell ref="C84:E84"/>
    <mergeCell ref="F84:I84"/>
    <mergeCell ref="J84:M84"/>
    <mergeCell ref="G72:G74"/>
    <mergeCell ref="F72:F74"/>
    <mergeCell ref="E72:E74"/>
    <mergeCell ref="O69:O70"/>
    <mergeCell ref="N69:N70"/>
    <mergeCell ref="B77:H78"/>
    <mergeCell ref="N77:Q78"/>
    <mergeCell ref="B18:E19"/>
    <mergeCell ref="F19:H19"/>
    <mergeCell ref="B26:E27"/>
    <mergeCell ref="F27:H27"/>
    <mergeCell ref="B40:E41"/>
    <mergeCell ref="B36:E37"/>
    <mergeCell ref="B34:E35"/>
    <mergeCell ref="B30:E31"/>
    <mergeCell ref="F41:H41"/>
    <mergeCell ref="F37:H37"/>
    <mergeCell ref="F35:H35"/>
    <mergeCell ref="F31:H31"/>
    <mergeCell ref="I59:I60"/>
    <mergeCell ref="N44:O44"/>
    <mergeCell ref="P44:P46"/>
    <mergeCell ref="Q44:Q46"/>
    <mergeCell ref="I45:I46"/>
  </mergeCells>
  <conditionalFormatting sqref="L48">
    <cfRule type="expression" dxfId="125" priority="13">
      <formula>$L$48&gt;$I$48*0.85</formula>
    </cfRule>
  </conditionalFormatting>
  <conditionalFormatting sqref="L53:L54">
    <cfRule type="expression" dxfId="124" priority="11">
      <formula>$L$53&gt;$I$53*0.85</formula>
    </cfRule>
  </conditionalFormatting>
  <conditionalFormatting sqref="L55:L56">
    <cfRule type="expression" dxfId="123" priority="10">
      <formula>$L$55&gt;$I$55*0.85</formula>
    </cfRule>
  </conditionalFormatting>
  <conditionalFormatting sqref="L57:L58">
    <cfRule type="expression" dxfId="122" priority="9">
      <formula>$L$57&gt;$I$57*0.85</formula>
    </cfRule>
  </conditionalFormatting>
  <conditionalFormatting sqref="L59:L60">
    <cfRule type="expression" dxfId="121" priority="8">
      <formula>$L$59&gt;$I$59*0.85</formula>
    </cfRule>
  </conditionalFormatting>
  <conditionalFormatting sqref="L61:L62">
    <cfRule type="expression" dxfId="120" priority="7">
      <formula>$L$61&gt;$I$61*0.85</formula>
    </cfRule>
  </conditionalFormatting>
  <conditionalFormatting sqref="L63:L64">
    <cfRule type="expression" dxfId="119" priority="6">
      <formula>$L$63&gt;$I$63*0.85</formula>
    </cfRule>
  </conditionalFormatting>
  <conditionalFormatting sqref="L65:L66">
    <cfRule type="expression" dxfId="118" priority="5">
      <formula>$L$65&gt;$I$65*0.85</formula>
    </cfRule>
  </conditionalFormatting>
  <conditionalFormatting sqref="L67:L68">
    <cfRule type="expression" dxfId="117" priority="4">
      <formula>$L$67&gt;$I$67*0.85</formula>
    </cfRule>
  </conditionalFormatting>
  <conditionalFormatting sqref="L69">
    <cfRule type="expression" dxfId="116" priority="3">
      <formula>$L$69&gt;$I$69*0.85</formula>
    </cfRule>
  </conditionalFormatting>
  <conditionalFormatting sqref="L72:L74">
    <cfRule type="expression" dxfId="115" priority="2">
      <formula>$L$72&gt;$I$72*0.85</formula>
    </cfRule>
  </conditionalFormatting>
  <conditionalFormatting sqref="L75:L76">
    <cfRule type="expression" dxfId="114" priority="1">
      <formula>$L$75&gt;$I$75*0.85</formula>
    </cfRule>
  </conditionalFormatting>
  <conditionalFormatting sqref="L77">
    <cfRule type="expression" dxfId="113" priority="12">
      <formula>$L$77&gt;$I$77*0.85</formula>
    </cfRule>
  </conditionalFormatting>
  <pageMargins left="0.31496062992125984" right="0.11811023622047244" top="0.74803149606299213" bottom="0.15748031496062992" header="0.31496062992125984" footer="0.1181102362204724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94"/>
  <sheetViews>
    <sheetView zoomScaleNormal="100" workbookViewId="0">
      <pane ySplit="4" topLeftCell="A54" activePane="bottomLeft" state="frozen"/>
      <selection activeCell="P125" sqref="P125:P129"/>
      <selection pane="bottomLeft" activeCell="V59" sqref="V5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60" t="s">
        <v>361</v>
      </c>
      <c r="C2" s="360"/>
      <c r="D2" s="360"/>
      <c r="E2" s="360"/>
      <c r="F2" s="360"/>
      <c r="G2" s="360"/>
      <c r="H2" s="360"/>
      <c r="I2" s="360"/>
      <c r="J2" s="360"/>
      <c r="K2" s="360"/>
      <c r="L2" s="360"/>
      <c r="M2" s="360"/>
      <c r="N2" s="360"/>
      <c r="O2" s="360"/>
      <c r="P2" s="360"/>
      <c r="Q2" s="360"/>
    </row>
    <row r="3" spans="2:17" ht="15.6" x14ac:dyDescent="0.3">
      <c r="B3" s="6"/>
      <c r="C3" s="6"/>
      <c r="D3" s="6"/>
      <c r="E3" s="6"/>
      <c r="F3" s="6"/>
      <c r="G3" s="6"/>
      <c r="H3" s="6"/>
      <c r="I3" s="6"/>
      <c r="J3" s="6"/>
      <c r="K3" s="6"/>
      <c r="L3" s="6"/>
      <c r="M3" s="6"/>
      <c r="N3" s="6"/>
      <c r="O3" s="6"/>
      <c r="P3" s="6"/>
      <c r="Q3" s="6"/>
    </row>
    <row r="4" spans="2:17" ht="15.6" x14ac:dyDescent="0.3">
      <c r="B4" s="360" t="s">
        <v>362</v>
      </c>
      <c r="C4" s="360"/>
      <c r="D4" s="360"/>
      <c r="E4" s="360"/>
      <c r="F4" s="360"/>
      <c r="G4" s="360"/>
      <c r="H4" s="360"/>
      <c r="I4" s="360"/>
      <c r="J4" s="360"/>
      <c r="K4" s="360"/>
      <c r="L4" s="360"/>
      <c r="M4" s="360"/>
      <c r="N4" s="360"/>
      <c r="O4" s="360"/>
      <c r="P4" s="360"/>
      <c r="Q4" s="360"/>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363</v>
      </c>
      <c r="D10" s="472"/>
      <c r="E10" s="462" t="s">
        <v>25</v>
      </c>
      <c r="F10" s="463"/>
      <c r="G10" s="464"/>
      <c r="H10" s="443">
        <v>0</v>
      </c>
      <c r="I10" s="411"/>
      <c r="J10" s="411"/>
      <c r="K10" s="443">
        <v>0</v>
      </c>
      <c r="L10" s="411"/>
      <c r="M10" s="411"/>
      <c r="N10" s="12">
        <f>O43</f>
        <v>6272</v>
      </c>
    </row>
    <row r="11" spans="2:17" ht="15.6" x14ac:dyDescent="0.3">
      <c r="B11" s="461"/>
      <c r="C11" s="475"/>
      <c r="D11" s="476"/>
      <c r="E11" s="468"/>
      <c r="F11" s="469"/>
      <c r="G11" s="470"/>
      <c r="H11" s="452" t="s">
        <v>20</v>
      </c>
      <c r="I11" s="453"/>
      <c r="J11" s="454"/>
      <c r="K11" s="452" t="s">
        <v>18</v>
      </c>
      <c r="L11" s="453"/>
      <c r="M11" s="454"/>
      <c r="N11" s="11" t="s">
        <v>23</v>
      </c>
      <c r="O11" s="36"/>
      <c r="P11" s="37"/>
    </row>
    <row r="12" spans="2:17" ht="15.6" x14ac:dyDescent="0.3">
      <c r="B12" s="459" t="s">
        <v>48</v>
      </c>
      <c r="C12" s="471" t="s">
        <v>118</v>
      </c>
      <c r="D12" s="472"/>
      <c r="E12" s="462" t="s">
        <v>364</v>
      </c>
      <c r="F12" s="463"/>
      <c r="G12" s="464"/>
      <c r="H12" s="443">
        <v>0</v>
      </c>
      <c r="I12" s="444"/>
      <c r="J12" s="444"/>
      <c r="K12" s="443">
        <v>0</v>
      </c>
      <c r="L12" s="444"/>
      <c r="M12" s="444"/>
      <c r="N12" s="12">
        <f>O61</f>
        <v>3</v>
      </c>
    </row>
    <row r="13" spans="2:17" ht="15.6" x14ac:dyDescent="0.3">
      <c r="B13" s="461"/>
      <c r="C13" s="475"/>
      <c r="D13" s="476"/>
      <c r="E13" s="468"/>
      <c r="F13" s="469"/>
      <c r="G13" s="470"/>
      <c r="H13" s="452" t="s">
        <v>20</v>
      </c>
      <c r="I13" s="453"/>
      <c r="J13" s="454"/>
      <c r="K13" s="452" t="s">
        <v>18</v>
      </c>
      <c r="L13" s="453"/>
      <c r="M13" s="454"/>
      <c r="N13" s="11" t="s">
        <v>23</v>
      </c>
    </row>
    <row r="16" spans="2:17" ht="15.6" x14ac:dyDescent="0.3">
      <c r="B16" s="361" t="s">
        <v>71</v>
      </c>
      <c r="C16" s="361"/>
      <c r="D16" s="361"/>
      <c r="E16" s="361"/>
      <c r="F16" s="361"/>
      <c r="G16" s="361"/>
    </row>
    <row r="17" spans="2:8" ht="15.6" x14ac:dyDescent="0.3">
      <c r="B17" s="458" t="s">
        <v>72</v>
      </c>
      <c r="C17" s="458"/>
      <c r="D17" s="458"/>
      <c r="E17" s="458"/>
      <c r="F17" s="458" t="s">
        <v>73</v>
      </c>
      <c r="G17" s="458"/>
      <c r="H17" s="458"/>
    </row>
    <row r="18" spans="2:8" ht="15.6" x14ac:dyDescent="0.3">
      <c r="B18" s="480">
        <v>1</v>
      </c>
      <c r="C18" s="480"/>
      <c r="D18" s="480"/>
      <c r="E18" s="480"/>
      <c r="F18" s="480">
        <v>2</v>
      </c>
      <c r="G18" s="480"/>
      <c r="H18" s="480"/>
    </row>
    <row r="19" spans="2:8" ht="15.6" x14ac:dyDescent="0.3">
      <c r="B19" s="424" t="s">
        <v>74</v>
      </c>
      <c r="C19" s="424"/>
      <c r="D19" s="424"/>
      <c r="E19" s="424"/>
      <c r="F19" s="428">
        <f>F20+F22+F26+F30</f>
        <v>13500000</v>
      </c>
      <c r="G19" s="428"/>
      <c r="H19" s="428"/>
    </row>
    <row r="20" spans="2:8" ht="15.6" x14ac:dyDescent="0.3">
      <c r="B20" s="424" t="s">
        <v>75</v>
      </c>
      <c r="C20" s="424"/>
      <c r="D20" s="424"/>
      <c r="E20" s="424"/>
      <c r="F20" s="427"/>
      <c r="G20" s="427"/>
      <c r="H20" s="427"/>
    </row>
    <row r="21" spans="2:8" ht="15.6" x14ac:dyDescent="0.3">
      <c r="B21" s="423"/>
      <c r="C21" s="423"/>
      <c r="D21" s="423"/>
      <c r="E21" s="423"/>
      <c r="F21" s="427"/>
      <c r="G21" s="427"/>
      <c r="H21" s="427"/>
    </row>
    <row r="22" spans="2:8" ht="31.2" customHeight="1" x14ac:dyDescent="0.3">
      <c r="B22" s="424" t="s">
        <v>311</v>
      </c>
      <c r="C22" s="424"/>
      <c r="D22" s="424"/>
      <c r="E22" s="424"/>
      <c r="F22" s="428">
        <f>F25</f>
        <v>0</v>
      </c>
      <c r="G22" s="428"/>
      <c r="H22" s="428"/>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427"/>
      <c r="H25" s="427"/>
    </row>
    <row r="26" spans="2:8" ht="15.6" x14ac:dyDescent="0.3">
      <c r="B26" s="424" t="s">
        <v>312</v>
      </c>
      <c r="C26" s="424"/>
      <c r="D26" s="424"/>
      <c r="E26" s="424"/>
      <c r="F26" s="428">
        <f>F29</f>
        <v>13500000</v>
      </c>
      <c r="G26" s="428"/>
      <c r="H26" s="428"/>
    </row>
    <row r="27" spans="2:8" ht="15.6" x14ac:dyDescent="0.3">
      <c r="B27" s="423" t="s">
        <v>254</v>
      </c>
      <c r="C27" s="423"/>
      <c r="D27" s="423"/>
      <c r="E27" s="423"/>
      <c r="F27" s="427"/>
      <c r="G27" s="427"/>
      <c r="H27" s="427"/>
    </row>
    <row r="28" spans="2:8" ht="31.5" customHeight="1" x14ac:dyDescent="0.3">
      <c r="B28" s="423" t="s">
        <v>255</v>
      </c>
      <c r="C28" s="423"/>
      <c r="D28" s="423"/>
      <c r="E28" s="423"/>
      <c r="F28" s="427"/>
      <c r="G28" s="427"/>
      <c r="H28" s="427"/>
    </row>
    <row r="29" spans="2:8" ht="15.6" x14ac:dyDescent="0.3">
      <c r="B29" s="423" t="s">
        <v>77</v>
      </c>
      <c r="C29" s="423"/>
      <c r="D29" s="423"/>
      <c r="E29" s="423"/>
      <c r="F29" s="427">
        <f>L71</f>
        <v>13500000</v>
      </c>
      <c r="G29" s="427"/>
      <c r="H29" s="427"/>
    </row>
    <row r="30" spans="2:8" ht="15.6" x14ac:dyDescent="0.3">
      <c r="B30" s="424" t="s">
        <v>256</v>
      </c>
      <c r="C30" s="424"/>
      <c r="D30" s="424"/>
      <c r="E30" s="424"/>
      <c r="F30" s="427"/>
      <c r="G30" s="427"/>
      <c r="H30" s="427"/>
    </row>
    <row r="31" spans="2:8" ht="15.6" x14ac:dyDescent="0.3">
      <c r="B31" s="423"/>
      <c r="C31" s="423"/>
      <c r="D31" s="423"/>
      <c r="E31" s="423"/>
      <c r="F31" s="427"/>
      <c r="G31" s="427"/>
      <c r="H31" s="427"/>
    </row>
    <row r="32" spans="2:8" ht="15.6" x14ac:dyDescent="0.3">
      <c r="B32" s="424" t="s">
        <v>78</v>
      </c>
      <c r="C32" s="424"/>
      <c r="D32" s="424"/>
      <c r="E32" s="424"/>
      <c r="F32" s="428">
        <f>SUM(F33:H35)</f>
        <v>2382352.9900000002</v>
      </c>
      <c r="G32" s="428"/>
      <c r="H32" s="428"/>
    </row>
    <row r="33" spans="2:17" ht="15.6" x14ac:dyDescent="0.3">
      <c r="B33" s="423" t="s">
        <v>79</v>
      </c>
      <c r="C33" s="423"/>
      <c r="D33" s="423"/>
      <c r="E33" s="423"/>
      <c r="F33" s="427">
        <f>M71</f>
        <v>2382352.9900000002</v>
      </c>
      <c r="G33" s="427"/>
      <c r="H33" s="427"/>
    </row>
    <row r="34" spans="2:17" ht="15.6" x14ac:dyDescent="0.3">
      <c r="B34" s="423" t="s">
        <v>80</v>
      </c>
      <c r="C34" s="423"/>
      <c r="D34" s="423"/>
      <c r="E34" s="423"/>
      <c r="F34" s="427">
        <v>0</v>
      </c>
      <c r="G34" s="427"/>
      <c r="H34" s="427"/>
    </row>
    <row r="35" spans="2:17" ht="15.6" x14ac:dyDescent="0.3">
      <c r="B35" s="423" t="s">
        <v>81</v>
      </c>
      <c r="C35" s="423"/>
      <c r="D35" s="423"/>
      <c r="E35" s="423"/>
      <c r="F35" s="427">
        <v>0</v>
      </c>
      <c r="G35" s="427"/>
      <c r="H35" s="427"/>
    </row>
    <row r="36" spans="2:17" ht="15.6" x14ac:dyDescent="0.3">
      <c r="B36" s="424" t="s">
        <v>82</v>
      </c>
      <c r="C36" s="424"/>
      <c r="D36" s="424"/>
      <c r="E36" s="424"/>
      <c r="F36" s="428">
        <f>F19+F32</f>
        <v>15882352.99</v>
      </c>
      <c r="G36" s="428"/>
      <c r="H36" s="428"/>
    </row>
    <row r="38" spans="2:17" ht="15.6" x14ac:dyDescent="0.3">
      <c r="B38" s="361" t="s">
        <v>83</v>
      </c>
      <c r="C38" s="361"/>
      <c r="D38" s="361"/>
      <c r="E38" s="361"/>
      <c r="F38" s="361"/>
      <c r="G38" s="361"/>
      <c r="H38" s="361"/>
    </row>
    <row r="39" spans="2:17" ht="16.2" customHeight="1" x14ac:dyDescent="0.3">
      <c r="B39" s="477" t="s">
        <v>84</v>
      </c>
      <c r="C39" s="359" t="s">
        <v>85</v>
      </c>
      <c r="D39" s="359" t="s">
        <v>86</v>
      </c>
      <c r="E39" s="359" t="s">
        <v>87</v>
      </c>
      <c r="F39" s="359" t="s">
        <v>88</v>
      </c>
      <c r="G39" s="359" t="s">
        <v>89</v>
      </c>
      <c r="H39" s="359" t="s">
        <v>90</v>
      </c>
      <c r="I39" s="359" t="s">
        <v>91</v>
      </c>
      <c r="J39" s="359"/>
      <c r="K39" s="359"/>
      <c r="L39" s="359"/>
      <c r="M39" s="359"/>
      <c r="N39" s="359" t="s">
        <v>6</v>
      </c>
      <c r="O39" s="359"/>
      <c r="P39" s="359" t="s">
        <v>92</v>
      </c>
      <c r="Q39" s="359" t="s">
        <v>93</v>
      </c>
    </row>
    <row r="40" spans="2:17" ht="46.95" customHeight="1" x14ac:dyDescent="0.3">
      <c r="B40" s="478"/>
      <c r="C40" s="359"/>
      <c r="D40" s="359"/>
      <c r="E40" s="359"/>
      <c r="F40" s="359"/>
      <c r="G40" s="359"/>
      <c r="H40" s="359"/>
      <c r="I40" s="359" t="s">
        <v>45</v>
      </c>
      <c r="J40" s="359" t="s">
        <v>94</v>
      </c>
      <c r="K40" s="359"/>
      <c r="L40" s="359"/>
      <c r="M40" s="359" t="s">
        <v>727</v>
      </c>
      <c r="N40" s="359" t="s">
        <v>96</v>
      </c>
      <c r="O40" s="359" t="s">
        <v>97</v>
      </c>
      <c r="P40" s="359"/>
      <c r="Q40" s="359"/>
    </row>
    <row r="41" spans="2:17" ht="96" customHeight="1" x14ac:dyDescent="0.3">
      <c r="B41" s="479"/>
      <c r="C41" s="359"/>
      <c r="D41" s="359"/>
      <c r="E41" s="359"/>
      <c r="F41" s="359"/>
      <c r="G41" s="359"/>
      <c r="H41" s="359"/>
      <c r="I41" s="359"/>
      <c r="J41" s="3" t="s">
        <v>98</v>
      </c>
      <c r="K41" s="3" t="s">
        <v>99</v>
      </c>
      <c r="L41" s="3" t="s">
        <v>100</v>
      </c>
      <c r="M41" s="359"/>
      <c r="N41" s="359"/>
      <c r="O41" s="359"/>
      <c r="P41" s="359"/>
      <c r="Q41" s="359"/>
    </row>
    <row r="42" spans="2:17"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17" ht="15.6" x14ac:dyDescent="0.3">
      <c r="B43" s="481" t="s">
        <v>365</v>
      </c>
      <c r="C43" s="400" t="s">
        <v>101</v>
      </c>
      <c r="D43" s="346" t="s">
        <v>285</v>
      </c>
      <c r="E43" s="400" t="s">
        <v>16</v>
      </c>
      <c r="F43" s="400" t="s">
        <v>260</v>
      </c>
      <c r="G43" s="346" t="s">
        <v>261</v>
      </c>
      <c r="H43" s="400" t="s">
        <v>102</v>
      </c>
      <c r="I43" s="393">
        <f>SUM(I47:I60)</f>
        <v>11176470.620000001</v>
      </c>
      <c r="J43" s="393">
        <f>SUM(J47:J60)</f>
        <v>0</v>
      </c>
      <c r="K43" s="393">
        <f t="shared" ref="K43" si="0">SUM(K47:K60)</f>
        <v>0</v>
      </c>
      <c r="L43" s="393">
        <f>SUM(L47:L60)</f>
        <v>9500000</v>
      </c>
      <c r="M43" s="393">
        <f>SUM(M47:M60)</f>
        <v>1676470.62</v>
      </c>
      <c r="N43" s="346" t="s">
        <v>366</v>
      </c>
      <c r="O43" s="86">
        <f>O47+O49+O51+O53+O55+O59</f>
        <v>6272</v>
      </c>
      <c r="P43" s="411"/>
      <c r="Q43" s="400"/>
    </row>
    <row r="44" spans="2:17" ht="33.75" customHeight="1" x14ac:dyDescent="0.3">
      <c r="B44" s="482"/>
      <c r="C44" s="401"/>
      <c r="D44" s="347"/>
      <c r="E44" s="401"/>
      <c r="F44" s="401"/>
      <c r="G44" s="347"/>
      <c r="H44" s="401"/>
      <c r="I44" s="394"/>
      <c r="J44" s="394"/>
      <c r="K44" s="394"/>
      <c r="L44" s="394"/>
      <c r="M44" s="394"/>
      <c r="N44" s="348"/>
      <c r="O44" s="11" t="s">
        <v>23</v>
      </c>
      <c r="P44" s="412"/>
      <c r="Q44" s="401"/>
    </row>
    <row r="45" spans="2:17" ht="15" customHeight="1" x14ac:dyDescent="0.3">
      <c r="B45" s="482"/>
      <c r="C45" s="401"/>
      <c r="D45" s="347"/>
      <c r="E45" s="401"/>
      <c r="F45" s="401"/>
      <c r="G45" s="347"/>
      <c r="H45" s="401"/>
      <c r="I45" s="394"/>
      <c r="J45" s="394"/>
      <c r="K45" s="394"/>
      <c r="L45" s="394"/>
      <c r="M45" s="394"/>
      <c r="N45" s="346" t="s">
        <v>367</v>
      </c>
      <c r="O45" s="293">
        <f>O48+O50+O52+O54+O56+O60</f>
        <v>12.75</v>
      </c>
      <c r="P45" s="412"/>
      <c r="Q45" s="401"/>
    </row>
    <row r="46" spans="2:17" ht="18.75" customHeight="1" x14ac:dyDescent="0.3">
      <c r="B46" s="483"/>
      <c r="C46" s="402"/>
      <c r="D46" s="348"/>
      <c r="E46" s="402"/>
      <c r="F46" s="402"/>
      <c r="G46" s="348"/>
      <c r="H46" s="402"/>
      <c r="I46" s="395"/>
      <c r="J46" s="395"/>
      <c r="K46" s="395"/>
      <c r="L46" s="395"/>
      <c r="M46" s="395"/>
      <c r="N46" s="348"/>
      <c r="O46" s="11" t="s">
        <v>23</v>
      </c>
      <c r="P46" s="506"/>
      <c r="Q46" s="402"/>
    </row>
    <row r="47" spans="2:17" ht="72" customHeight="1" outlineLevel="1" x14ac:dyDescent="0.3">
      <c r="B47" s="346" t="s">
        <v>721</v>
      </c>
      <c r="C47" s="420"/>
      <c r="D47" s="346" t="s">
        <v>285</v>
      </c>
      <c r="E47" s="400" t="s">
        <v>16</v>
      </c>
      <c r="F47" s="420"/>
      <c r="G47" s="346" t="s">
        <v>261</v>
      </c>
      <c r="H47" s="420"/>
      <c r="I47" s="393">
        <f>SUM(J47:M48)</f>
        <v>1764705.8900000001</v>
      </c>
      <c r="J47" s="393">
        <v>0</v>
      </c>
      <c r="K47" s="393">
        <v>0</v>
      </c>
      <c r="L47" s="393">
        <v>1500000</v>
      </c>
      <c r="M47" s="393">
        <v>264705.89</v>
      </c>
      <c r="N47" s="27" t="s">
        <v>366</v>
      </c>
      <c r="O47" s="43">
        <v>1165</v>
      </c>
      <c r="P47" s="400" t="s">
        <v>281</v>
      </c>
      <c r="Q47" s="400" t="s">
        <v>368</v>
      </c>
    </row>
    <row r="48" spans="2:17" ht="72" customHeight="1" outlineLevel="1" x14ac:dyDescent="0.3">
      <c r="B48" s="348"/>
      <c r="C48" s="489"/>
      <c r="D48" s="348"/>
      <c r="E48" s="402"/>
      <c r="F48" s="489"/>
      <c r="G48" s="348"/>
      <c r="H48" s="489"/>
      <c r="I48" s="395"/>
      <c r="J48" s="395"/>
      <c r="K48" s="395"/>
      <c r="L48" s="395"/>
      <c r="M48" s="395"/>
      <c r="N48" s="27" t="s">
        <v>367</v>
      </c>
      <c r="O48" s="42">
        <v>2.7</v>
      </c>
      <c r="P48" s="504"/>
      <c r="Q48" s="401"/>
    </row>
    <row r="49" spans="2:17" ht="79.5" customHeight="1" outlineLevel="1" x14ac:dyDescent="0.3">
      <c r="B49" s="346" t="s">
        <v>475</v>
      </c>
      <c r="C49" s="420"/>
      <c r="D49" s="346" t="s">
        <v>285</v>
      </c>
      <c r="E49" s="400" t="s">
        <v>16</v>
      </c>
      <c r="F49" s="420"/>
      <c r="G49" s="346" t="s">
        <v>261</v>
      </c>
      <c r="H49" s="420"/>
      <c r="I49" s="393">
        <f>SUM(J49:M50)</f>
        <v>1176470.5900000001</v>
      </c>
      <c r="J49" s="393">
        <v>0</v>
      </c>
      <c r="K49" s="393">
        <v>0</v>
      </c>
      <c r="L49" s="393">
        <v>1000000</v>
      </c>
      <c r="M49" s="393">
        <v>176470.59</v>
      </c>
      <c r="N49" s="27" t="s">
        <v>366</v>
      </c>
      <c r="O49" s="43">
        <v>777</v>
      </c>
      <c r="P49" s="400" t="s">
        <v>333</v>
      </c>
      <c r="Q49" s="400" t="s">
        <v>343</v>
      </c>
    </row>
    <row r="50" spans="2:17" ht="79.5" customHeight="1" outlineLevel="1" x14ac:dyDescent="0.3">
      <c r="B50" s="348"/>
      <c r="C50" s="489"/>
      <c r="D50" s="348"/>
      <c r="E50" s="402"/>
      <c r="F50" s="489"/>
      <c r="G50" s="348"/>
      <c r="H50" s="489"/>
      <c r="I50" s="395"/>
      <c r="J50" s="395"/>
      <c r="K50" s="395"/>
      <c r="L50" s="395"/>
      <c r="M50" s="395"/>
      <c r="N50" s="27" t="s">
        <v>367</v>
      </c>
      <c r="O50" s="42">
        <v>1.3</v>
      </c>
      <c r="P50" s="504"/>
      <c r="Q50" s="401"/>
    </row>
    <row r="51" spans="2:17" ht="87" customHeight="1" outlineLevel="1" x14ac:dyDescent="0.3">
      <c r="B51" s="346" t="s">
        <v>476</v>
      </c>
      <c r="C51" s="420"/>
      <c r="D51" s="346" t="s">
        <v>285</v>
      </c>
      <c r="E51" s="400" t="s">
        <v>16</v>
      </c>
      <c r="F51" s="420"/>
      <c r="G51" s="346" t="s">
        <v>261</v>
      </c>
      <c r="H51" s="420"/>
      <c r="I51" s="393">
        <f>SUM(J51:M52)</f>
        <v>1764705.8900000001</v>
      </c>
      <c r="J51" s="393">
        <v>0</v>
      </c>
      <c r="K51" s="393">
        <v>0</v>
      </c>
      <c r="L51" s="393">
        <v>1500000</v>
      </c>
      <c r="M51" s="393">
        <v>264705.89</v>
      </c>
      <c r="N51" s="27" t="s">
        <v>366</v>
      </c>
      <c r="O51" s="43">
        <v>780</v>
      </c>
      <c r="P51" s="400" t="s">
        <v>360</v>
      </c>
      <c r="Q51" s="400" t="s">
        <v>343</v>
      </c>
    </row>
    <row r="52" spans="2:17" ht="87" customHeight="1" outlineLevel="1" x14ac:dyDescent="0.3">
      <c r="B52" s="348"/>
      <c r="C52" s="489"/>
      <c r="D52" s="348"/>
      <c r="E52" s="402"/>
      <c r="F52" s="489"/>
      <c r="G52" s="348"/>
      <c r="H52" s="489"/>
      <c r="I52" s="395"/>
      <c r="J52" s="395"/>
      <c r="K52" s="395"/>
      <c r="L52" s="395"/>
      <c r="M52" s="395"/>
      <c r="N52" s="27" t="s">
        <v>367</v>
      </c>
      <c r="O52" s="47">
        <v>2</v>
      </c>
      <c r="P52" s="504"/>
      <c r="Q52" s="401"/>
    </row>
    <row r="53" spans="2:17" ht="79.5" customHeight="1" outlineLevel="1" x14ac:dyDescent="0.3">
      <c r="B53" s="346" t="s">
        <v>477</v>
      </c>
      <c r="C53" s="420"/>
      <c r="D53" s="346" t="s">
        <v>285</v>
      </c>
      <c r="E53" s="400" t="s">
        <v>16</v>
      </c>
      <c r="F53" s="420"/>
      <c r="G53" s="346" t="s">
        <v>261</v>
      </c>
      <c r="H53" s="420"/>
      <c r="I53" s="393">
        <f>SUM(J53:M54)</f>
        <v>2352941.1800000002</v>
      </c>
      <c r="J53" s="393">
        <v>0</v>
      </c>
      <c r="K53" s="393">
        <v>0</v>
      </c>
      <c r="L53" s="393">
        <v>2000000</v>
      </c>
      <c r="M53" s="393">
        <v>352941.18</v>
      </c>
      <c r="N53" s="27" t="s">
        <v>366</v>
      </c>
      <c r="O53" s="43">
        <v>1500</v>
      </c>
      <c r="P53" s="400" t="s">
        <v>281</v>
      </c>
      <c r="Q53" s="400" t="s">
        <v>343</v>
      </c>
    </row>
    <row r="54" spans="2:17" ht="79.5" customHeight="1" outlineLevel="1" x14ac:dyDescent="0.3">
      <c r="B54" s="348"/>
      <c r="C54" s="489"/>
      <c r="D54" s="348"/>
      <c r="E54" s="402"/>
      <c r="F54" s="489"/>
      <c r="G54" s="348"/>
      <c r="H54" s="489"/>
      <c r="I54" s="395"/>
      <c r="J54" s="395"/>
      <c r="K54" s="395"/>
      <c r="L54" s="395"/>
      <c r="M54" s="395"/>
      <c r="N54" s="27" t="s">
        <v>367</v>
      </c>
      <c r="O54" s="42">
        <v>2.95</v>
      </c>
      <c r="P54" s="504"/>
      <c r="Q54" s="401"/>
    </row>
    <row r="55" spans="2:17" ht="80.25" customHeight="1" outlineLevel="1" x14ac:dyDescent="0.3">
      <c r="B55" s="346" t="s">
        <v>478</v>
      </c>
      <c r="C55" s="420"/>
      <c r="D55" s="346" t="s">
        <v>285</v>
      </c>
      <c r="E55" s="400" t="s">
        <v>16</v>
      </c>
      <c r="F55" s="420"/>
      <c r="G55" s="346" t="s">
        <v>261</v>
      </c>
      <c r="H55" s="420"/>
      <c r="I55" s="393">
        <f>SUM(J55:M56)</f>
        <v>2352941.1800000002</v>
      </c>
      <c r="J55" s="393">
        <v>0</v>
      </c>
      <c r="K55" s="393">
        <v>0</v>
      </c>
      <c r="L55" s="393">
        <v>2000000</v>
      </c>
      <c r="M55" s="393">
        <v>352941.18</v>
      </c>
      <c r="N55" s="27" t="s">
        <v>366</v>
      </c>
      <c r="O55" s="43">
        <v>1150</v>
      </c>
      <c r="P55" s="400" t="s">
        <v>360</v>
      </c>
      <c r="Q55" s="400" t="s">
        <v>343</v>
      </c>
    </row>
    <row r="56" spans="2:17" ht="80.25" customHeight="1" outlineLevel="1" x14ac:dyDescent="0.3">
      <c r="B56" s="348"/>
      <c r="C56" s="489"/>
      <c r="D56" s="348"/>
      <c r="E56" s="402"/>
      <c r="F56" s="489"/>
      <c r="G56" s="348"/>
      <c r="H56" s="489"/>
      <c r="I56" s="395"/>
      <c r="J56" s="395"/>
      <c r="K56" s="395"/>
      <c r="L56" s="395"/>
      <c r="M56" s="395"/>
      <c r="N56" s="27" t="s">
        <v>367</v>
      </c>
      <c r="O56" s="42">
        <v>2.5</v>
      </c>
      <c r="P56" s="504"/>
      <c r="Q56" s="401"/>
    </row>
    <row r="57" spans="2:17" ht="79.5" customHeight="1" outlineLevel="1" x14ac:dyDescent="0.3">
      <c r="B57" s="346" t="s">
        <v>479</v>
      </c>
      <c r="C57" s="420"/>
      <c r="D57" s="369" t="s">
        <v>786</v>
      </c>
      <c r="E57" s="538"/>
      <c r="F57" s="538"/>
      <c r="G57" s="538"/>
      <c r="H57" s="538"/>
      <c r="I57" s="538"/>
      <c r="J57" s="538"/>
      <c r="K57" s="538"/>
      <c r="L57" s="538"/>
      <c r="M57" s="538"/>
      <c r="N57" s="538"/>
      <c r="O57" s="538"/>
      <c r="P57" s="538"/>
      <c r="Q57" s="380"/>
    </row>
    <row r="58" spans="2:17" ht="79.5" customHeight="1" outlineLevel="1" x14ac:dyDescent="0.3">
      <c r="B58" s="348"/>
      <c r="C58" s="489"/>
      <c r="D58" s="406"/>
      <c r="E58" s="539"/>
      <c r="F58" s="539"/>
      <c r="G58" s="539"/>
      <c r="H58" s="539"/>
      <c r="I58" s="539"/>
      <c r="J58" s="539"/>
      <c r="K58" s="539"/>
      <c r="L58" s="539"/>
      <c r="M58" s="539"/>
      <c r="N58" s="539"/>
      <c r="O58" s="539"/>
      <c r="P58" s="539"/>
      <c r="Q58" s="540"/>
    </row>
    <row r="59" spans="2:17" ht="79.5" customHeight="1" outlineLevel="1" x14ac:dyDescent="0.3">
      <c r="B59" s="418" t="s">
        <v>768</v>
      </c>
      <c r="C59" s="420"/>
      <c r="D59" s="346" t="s">
        <v>285</v>
      </c>
      <c r="E59" s="400" t="s">
        <v>16</v>
      </c>
      <c r="F59" s="420"/>
      <c r="G59" s="346" t="s">
        <v>261</v>
      </c>
      <c r="H59" s="420"/>
      <c r="I59" s="393">
        <f>SUM(J59:M60)</f>
        <v>1764705.8900000001</v>
      </c>
      <c r="J59" s="393">
        <v>0</v>
      </c>
      <c r="K59" s="393">
        <v>0</v>
      </c>
      <c r="L59" s="393">
        <v>1500000</v>
      </c>
      <c r="M59" s="393">
        <v>264705.89</v>
      </c>
      <c r="N59" s="27" t="s">
        <v>366</v>
      </c>
      <c r="O59" s="43">
        <v>900</v>
      </c>
      <c r="P59" s="400" t="s">
        <v>639</v>
      </c>
      <c r="Q59" s="400" t="s">
        <v>576</v>
      </c>
    </row>
    <row r="60" spans="2:17" ht="79.5" customHeight="1" outlineLevel="1" x14ac:dyDescent="0.3">
      <c r="B60" s="560"/>
      <c r="C60" s="489"/>
      <c r="D60" s="348"/>
      <c r="E60" s="402"/>
      <c r="F60" s="489"/>
      <c r="G60" s="348"/>
      <c r="H60" s="489"/>
      <c r="I60" s="395"/>
      <c r="J60" s="395"/>
      <c r="K60" s="395"/>
      <c r="L60" s="395"/>
      <c r="M60" s="395"/>
      <c r="N60" s="27" t="s">
        <v>367</v>
      </c>
      <c r="O60" s="42">
        <v>1.3</v>
      </c>
      <c r="P60" s="504"/>
      <c r="Q60" s="401"/>
    </row>
    <row r="61" spans="2:17" ht="15.6" x14ac:dyDescent="0.3">
      <c r="B61" s="481" t="s">
        <v>369</v>
      </c>
      <c r="C61" s="420"/>
      <c r="D61" s="346" t="s">
        <v>285</v>
      </c>
      <c r="E61" s="346" t="s">
        <v>370</v>
      </c>
      <c r="F61" s="420"/>
      <c r="G61" s="346" t="s">
        <v>261</v>
      </c>
      <c r="H61" s="420"/>
      <c r="I61" s="393">
        <f>SUM(J61:M64)</f>
        <v>4705882.37</v>
      </c>
      <c r="J61" s="393">
        <f>SUM(J65:J70)</f>
        <v>0</v>
      </c>
      <c r="K61" s="393">
        <f t="shared" ref="K61:M61" si="1">SUM(K65:K70)</f>
        <v>0</v>
      </c>
      <c r="L61" s="393">
        <f>SUM(L65:L70)</f>
        <v>4000000</v>
      </c>
      <c r="M61" s="393">
        <f t="shared" si="1"/>
        <v>705882.37</v>
      </c>
      <c r="N61" s="346" t="s">
        <v>371</v>
      </c>
      <c r="O61" s="38">
        <f>O65+O67+O69</f>
        <v>3</v>
      </c>
      <c r="P61" s="400"/>
      <c r="Q61" s="400"/>
    </row>
    <row r="62" spans="2:17" ht="32.25" customHeight="1" x14ac:dyDescent="0.3">
      <c r="B62" s="482"/>
      <c r="C62" s="421"/>
      <c r="D62" s="347"/>
      <c r="E62" s="347"/>
      <c r="F62" s="421"/>
      <c r="G62" s="347"/>
      <c r="H62" s="421"/>
      <c r="I62" s="394"/>
      <c r="J62" s="394"/>
      <c r="K62" s="394"/>
      <c r="L62" s="394"/>
      <c r="M62" s="394"/>
      <c r="N62" s="348"/>
      <c r="O62" s="11" t="s">
        <v>23</v>
      </c>
      <c r="P62" s="401"/>
      <c r="Q62" s="401"/>
    </row>
    <row r="63" spans="2:17" ht="15.6" x14ac:dyDescent="0.3">
      <c r="B63" s="482"/>
      <c r="C63" s="421"/>
      <c r="D63" s="347"/>
      <c r="E63" s="347"/>
      <c r="F63" s="421"/>
      <c r="G63" s="347"/>
      <c r="H63" s="421"/>
      <c r="I63" s="394"/>
      <c r="J63" s="394"/>
      <c r="K63" s="394"/>
      <c r="L63" s="394"/>
      <c r="M63" s="394"/>
      <c r="N63" s="346" t="s">
        <v>372</v>
      </c>
      <c r="O63" s="44">
        <f>O66+O68+O70</f>
        <v>3</v>
      </c>
      <c r="P63" s="401"/>
      <c r="Q63" s="401"/>
    </row>
    <row r="64" spans="2:17" ht="33" customHeight="1" x14ac:dyDescent="0.3">
      <c r="B64" s="483"/>
      <c r="C64" s="489"/>
      <c r="D64" s="348"/>
      <c r="E64" s="348"/>
      <c r="F64" s="489"/>
      <c r="G64" s="348"/>
      <c r="H64" s="489"/>
      <c r="I64" s="395"/>
      <c r="J64" s="395"/>
      <c r="K64" s="395"/>
      <c r="L64" s="395"/>
      <c r="M64" s="395"/>
      <c r="N64" s="348"/>
      <c r="O64" s="11" t="s">
        <v>23</v>
      </c>
      <c r="P64" s="402"/>
      <c r="Q64" s="402"/>
    </row>
    <row r="65" spans="2:17" ht="46.8" outlineLevel="1" x14ac:dyDescent="0.3">
      <c r="B65" s="346" t="s">
        <v>373</v>
      </c>
      <c r="C65" s="420"/>
      <c r="D65" s="346" t="s">
        <v>285</v>
      </c>
      <c r="E65" s="400" t="s">
        <v>16</v>
      </c>
      <c r="F65" s="420"/>
      <c r="G65" s="346" t="s">
        <v>261</v>
      </c>
      <c r="H65" s="420"/>
      <c r="I65" s="393">
        <f>SUM(J65:M66)</f>
        <v>1705882.3599999999</v>
      </c>
      <c r="J65" s="393">
        <v>0</v>
      </c>
      <c r="K65" s="393">
        <v>0</v>
      </c>
      <c r="L65" s="393">
        <v>1450000</v>
      </c>
      <c r="M65" s="393">
        <v>255882.36</v>
      </c>
      <c r="N65" s="30" t="s">
        <v>371</v>
      </c>
      <c r="O65" s="43">
        <v>1</v>
      </c>
      <c r="P65" s="400" t="s">
        <v>281</v>
      </c>
      <c r="Q65" s="400" t="s">
        <v>295</v>
      </c>
    </row>
    <row r="66" spans="2:17" ht="63" customHeight="1" outlineLevel="1" x14ac:dyDescent="0.3">
      <c r="B66" s="348"/>
      <c r="C66" s="489"/>
      <c r="D66" s="348"/>
      <c r="E66" s="402"/>
      <c r="F66" s="489"/>
      <c r="G66" s="348"/>
      <c r="H66" s="489"/>
      <c r="I66" s="395"/>
      <c r="J66" s="395"/>
      <c r="K66" s="395"/>
      <c r="L66" s="395"/>
      <c r="M66" s="395"/>
      <c r="N66" s="32" t="s">
        <v>374</v>
      </c>
      <c r="O66" s="46">
        <v>1</v>
      </c>
      <c r="P66" s="505"/>
      <c r="Q66" s="402"/>
    </row>
    <row r="67" spans="2:17" ht="46.8" outlineLevel="1" x14ac:dyDescent="0.3">
      <c r="B67" s="346" t="s">
        <v>375</v>
      </c>
      <c r="C67" s="420"/>
      <c r="D67" s="346" t="s">
        <v>285</v>
      </c>
      <c r="E67" s="400" t="s">
        <v>16</v>
      </c>
      <c r="F67" s="420"/>
      <c r="G67" s="346" t="s">
        <v>261</v>
      </c>
      <c r="H67" s="420"/>
      <c r="I67" s="393">
        <f>SUM(J67:M68)</f>
        <v>1705882.3599999999</v>
      </c>
      <c r="J67" s="393">
        <v>0</v>
      </c>
      <c r="K67" s="393">
        <v>0</v>
      </c>
      <c r="L67" s="393">
        <v>1450000</v>
      </c>
      <c r="M67" s="393">
        <v>255882.36</v>
      </c>
      <c r="N67" s="30" t="s">
        <v>371</v>
      </c>
      <c r="O67" s="43">
        <v>1</v>
      </c>
      <c r="P67" s="400" t="s">
        <v>281</v>
      </c>
      <c r="Q67" s="400" t="s">
        <v>295</v>
      </c>
    </row>
    <row r="68" spans="2:17" ht="63" customHeight="1" outlineLevel="1" x14ac:dyDescent="0.3">
      <c r="B68" s="348"/>
      <c r="C68" s="489"/>
      <c r="D68" s="348"/>
      <c r="E68" s="402"/>
      <c r="F68" s="489"/>
      <c r="G68" s="348"/>
      <c r="H68" s="489"/>
      <c r="I68" s="395"/>
      <c r="J68" s="395"/>
      <c r="K68" s="395"/>
      <c r="L68" s="395"/>
      <c r="M68" s="395"/>
      <c r="N68" s="32" t="s">
        <v>374</v>
      </c>
      <c r="O68" s="46">
        <v>1</v>
      </c>
      <c r="P68" s="505"/>
      <c r="Q68" s="402"/>
    </row>
    <row r="69" spans="2:17" ht="64.5" customHeight="1" outlineLevel="1" x14ac:dyDescent="0.3">
      <c r="B69" s="346" t="s">
        <v>376</v>
      </c>
      <c r="C69" s="420"/>
      <c r="D69" s="346" t="s">
        <v>285</v>
      </c>
      <c r="E69" s="400" t="s">
        <v>16</v>
      </c>
      <c r="F69" s="420"/>
      <c r="G69" s="346" t="s">
        <v>261</v>
      </c>
      <c r="H69" s="420"/>
      <c r="I69" s="393">
        <f>SUM(J69:M70)</f>
        <v>1294117.6499999999</v>
      </c>
      <c r="J69" s="393">
        <v>0</v>
      </c>
      <c r="K69" s="393">
        <v>0</v>
      </c>
      <c r="L69" s="393">
        <v>1100000</v>
      </c>
      <c r="M69" s="393">
        <v>194117.65</v>
      </c>
      <c r="N69" s="30" t="s">
        <v>371</v>
      </c>
      <c r="O69" s="43">
        <v>1</v>
      </c>
      <c r="P69" s="400" t="s">
        <v>360</v>
      </c>
      <c r="Q69" s="400" t="s">
        <v>319</v>
      </c>
    </row>
    <row r="70" spans="2:17" ht="64.5" customHeight="1" outlineLevel="1" x14ac:dyDescent="0.3">
      <c r="B70" s="348"/>
      <c r="C70" s="489"/>
      <c r="D70" s="348"/>
      <c r="E70" s="402"/>
      <c r="F70" s="489"/>
      <c r="G70" s="348"/>
      <c r="H70" s="489"/>
      <c r="I70" s="395"/>
      <c r="J70" s="395"/>
      <c r="K70" s="395"/>
      <c r="L70" s="395"/>
      <c r="M70" s="395"/>
      <c r="N70" s="32" t="s">
        <v>374</v>
      </c>
      <c r="O70" s="46">
        <v>1</v>
      </c>
      <c r="P70" s="505"/>
      <c r="Q70" s="402"/>
    </row>
    <row r="71" spans="2:17" ht="15.6" x14ac:dyDescent="0.3">
      <c r="B71" s="510" t="s">
        <v>105</v>
      </c>
      <c r="C71" s="510"/>
      <c r="D71" s="510"/>
      <c r="E71" s="510"/>
      <c r="F71" s="510"/>
      <c r="G71" s="510"/>
      <c r="H71" s="510"/>
      <c r="I71" s="40">
        <f>I43+I61</f>
        <v>15882352.990000002</v>
      </c>
      <c r="J71" s="45">
        <f t="shared" ref="J71:K71" si="2">J43+J61</f>
        <v>0</v>
      </c>
      <c r="K71" s="45">
        <f t="shared" si="2"/>
        <v>0</v>
      </c>
      <c r="L71" s="40">
        <f>L43+L61</f>
        <v>13500000</v>
      </c>
      <c r="M71" s="40">
        <f>M43+M61</f>
        <v>2382352.9900000002</v>
      </c>
      <c r="N71" s="511"/>
      <c r="O71" s="511"/>
      <c r="P71" s="511"/>
      <c r="Q71" s="511"/>
    </row>
    <row r="72" spans="2:17" ht="15.6" x14ac:dyDescent="0.3">
      <c r="B72" s="56" t="s">
        <v>473</v>
      </c>
      <c r="C72" s="53"/>
      <c r="D72" s="53"/>
      <c r="E72" s="53"/>
      <c r="F72" s="53"/>
      <c r="G72" s="53"/>
      <c r="H72" s="53"/>
      <c r="I72" s="57"/>
      <c r="J72" s="58"/>
      <c r="K72" s="58"/>
      <c r="L72" s="57"/>
      <c r="M72" s="57"/>
      <c r="N72" s="55"/>
      <c r="O72" s="55"/>
      <c r="P72" s="55"/>
      <c r="Q72" s="55"/>
    </row>
    <row r="73" spans="2:17" ht="36" customHeight="1" x14ac:dyDescent="0.3">
      <c r="B73" s="503" t="s">
        <v>730</v>
      </c>
      <c r="C73" s="503"/>
      <c r="D73" s="503"/>
      <c r="E73" s="503"/>
      <c r="F73" s="503"/>
      <c r="G73" s="503"/>
      <c r="H73" s="503"/>
      <c r="I73" s="503"/>
      <c r="J73" s="503"/>
      <c r="K73" s="503"/>
      <c r="L73" s="503"/>
      <c r="M73" s="503"/>
      <c r="N73" s="503"/>
      <c r="O73" s="503"/>
      <c r="P73" s="503"/>
      <c r="Q73" s="503"/>
    </row>
    <row r="74" spans="2:17" ht="15.6" x14ac:dyDescent="0.3">
      <c r="B74" s="53"/>
      <c r="C74" s="53"/>
      <c r="D74" s="53"/>
      <c r="E74" s="53"/>
      <c r="F74" s="53"/>
      <c r="G74" s="53"/>
      <c r="H74" s="53"/>
      <c r="I74" s="57"/>
      <c r="J74" s="58"/>
      <c r="K74" s="58"/>
      <c r="L74" s="57"/>
      <c r="M74" s="57"/>
      <c r="N74" s="55"/>
      <c r="O74" s="55"/>
      <c r="P74" s="55"/>
      <c r="Q74" s="55"/>
    </row>
    <row r="76" spans="2:17" ht="15.6" x14ac:dyDescent="0.3">
      <c r="B76" s="436" t="s">
        <v>106</v>
      </c>
      <c r="C76" s="436"/>
      <c r="D76" s="436"/>
      <c r="E76" s="436"/>
    </row>
    <row r="77" spans="2:17" ht="35.4" customHeight="1" x14ac:dyDescent="0.3">
      <c r="B77" s="10" t="s">
        <v>3</v>
      </c>
      <c r="C77" s="359" t="s">
        <v>107</v>
      </c>
      <c r="D77" s="359"/>
      <c r="E77" s="359"/>
      <c r="F77" s="387" t="s">
        <v>108</v>
      </c>
      <c r="G77" s="387"/>
      <c r="H77" s="387"/>
      <c r="I77" s="387"/>
      <c r="J77" s="359" t="s">
        <v>109</v>
      </c>
      <c r="K77" s="387"/>
      <c r="L77" s="387"/>
      <c r="M77" s="387"/>
    </row>
    <row r="78" spans="2:17" ht="15.6" x14ac:dyDescent="0.3">
      <c r="B78" s="4">
        <v>1</v>
      </c>
      <c r="C78" s="422">
        <v>2</v>
      </c>
      <c r="D78" s="422"/>
      <c r="E78" s="422"/>
      <c r="F78" s="422">
        <v>3</v>
      </c>
      <c r="G78" s="422"/>
      <c r="H78" s="422"/>
      <c r="I78" s="422"/>
      <c r="J78" s="422">
        <v>4</v>
      </c>
      <c r="K78" s="422"/>
      <c r="L78" s="422"/>
      <c r="M78" s="422"/>
    </row>
    <row r="79" spans="2:17" ht="31.5" customHeight="1" x14ac:dyDescent="0.3">
      <c r="B79" s="8"/>
      <c r="C79" s="378" t="s">
        <v>303</v>
      </c>
      <c r="D79" s="378"/>
      <c r="E79" s="378"/>
      <c r="F79" s="484"/>
      <c r="G79" s="484"/>
      <c r="H79" s="484"/>
      <c r="I79" s="484"/>
      <c r="J79" s="484"/>
      <c r="K79" s="484"/>
      <c r="L79" s="484"/>
      <c r="M79" s="484"/>
    </row>
    <row r="81" spans="2:13" ht="15.6" x14ac:dyDescent="0.3">
      <c r="B81" s="436" t="s">
        <v>110</v>
      </c>
      <c r="C81" s="436"/>
      <c r="D81" s="436"/>
      <c r="E81" s="436"/>
      <c r="F81" s="436"/>
    </row>
    <row r="82" spans="2:13" ht="33.6" customHeight="1" x14ac:dyDescent="0.3">
      <c r="B82" s="10" t="s">
        <v>3</v>
      </c>
      <c r="C82" s="387" t="s">
        <v>111</v>
      </c>
      <c r="D82" s="387"/>
      <c r="E82" s="387"/>
      <c r="F82" s="387" t="s">
        <v>108</v>
      </c>
      <c r="G82" s="387"/>
      <c r="H82" s="387"/>
      <c r="I82" s="387"/>
      <c r="J82" s="359" t="s">
        <v>112</v>
      </c>
      <c r="K82" s="387"/>
      <c r="L82" s="387"/>
      <c r="M82" s="387"/>
    </row>
    <row r="83" spans="2:13" ht="15.6" x14ac:dyDescent="0.3">
      <c r="B83" s="4">
        <v>1</v>
      </c>
      <c r="C83" s="422">
        <v>2</v>
      </c>
      <c r="D83" s="422"/>
      <c r="E83" s="422"/>
      <c r="F83" s="422">
        <v>3</v>
      </c>
      <c r="G83" s="422"/>
      <c r="H83" s="422"/>
      <c r="I83" s="422"/>
      <c r="J83" s="422">
        <v>4</v>
      </c>
      <c r="K83" s="422"/>
      <c r="L83" s="422"/>
      <c r="M83" s="422"/>
    </row>
    <row r="84" spans="2:13" ht="47.25" customHeight="1" x14ac:dyDescent="0.3">
      <c r="B84" s="8"/>
      <c r="C84" s="378" t="s">
        <v>304</v>
      </c>
      <c r="D84" s="378"/>
      <c r="E84" s="378"/>
      <c r="F84" s="484"/>
      <c r="G84" s="484"/>
      <c r="H84" s="484"/>
      <c r="I84" s="484"/>
      <c r="J84" s="484"/>
      <c r="K84" s="484"/>
      <c r="L84" s="484"/>
      <c r="M84" s="484"/>
    </row>
    <row r="86" spans="2:13" ht="15.6" x14ac:dyDescent="0.3">
      <c r="B86" s="436" t="s">
        <v>113</v>
      </c>
      <c r="C86" s="436"/>
      <c r="D86" s="436"/>
    </row>
    <row r="87" spans="2:13" ht="38.4" customHeight="1" x14ac:dyDescent="0.3">
      <c r="B87" s="10" t="s">
        <v>3</v>
      </c>
      <c r="C87" s="359" t="s">
        <v>114</v>
      </c>
      <c r="D87" s="359"/>
      <c r="E87" s="359"/>
      <c r="F87" s="437" t="s">
        <v>115</v>
      </c>
      <c r="G87" s="438"/>
      <c r="H87" s="438"/>
      <c r="I87" s="438"/>
      <c r="J87" s="438"/>
      <c r="K87" s="438"/>
      <c r="L87" s="438"/>
      <c r="M87" s="439"/>
    </row>
    <row r="88" spans="2:13" ht="15.6" x14ac:dyDescent="0.3">
      <c r="B88" s="4">
        <v>1</v>
      </c>
      <c r="C88" s="422">
        <v>2</v>
      </c>
      <c r="D88" s="422"/>
      <c r="E88" s="422"/>
      <c r="F88" s="440">
        <v>3</v>
      </c>
      <c r="G88" s="441"/>
      <c r="H88" s="441"/>
      <c r="I88" s="441"/>
      <c r="J88" s="441"/>
      <c r="K88" s="441"/>
      <c r="L88" s="441"/>
      <c r="M88" s="442"/>
    </row>
    <row r="89" spans="2:13" ht="14.4" customHeight="1" x14ac:dyDescent="0.3">
      <c r="B89" s="26" t="s">
        <v>15</v>
      </c>
      <c r="C89" s="435"/>
      <c r="D89" s="435"/>
      <c r="E89" s="435"/>
      <c r="F89" s="432"/>
      <c r="G89" s="433"/>
      <c r="H89" s="433"/>
      <c r="I89" s="433"/>
      <c r="J89" s="433"/>
      <c r="K89" s="433"/>
      <c r="L89" s="433"/>
      <c r="M89" s="434"/>
    </row>
    <row r="91" spans="2:13" ht="15.6" x14ac:dyDescent="0.3">
      <c r="B91" s="436" t="s">
        <v>116</v>
      </c>
      <c r="C91" s="436"/>
      <c r="D91" s="436"/>
      <c r="E91" s="436"/>
      <c r="F91" s="436"/>
      <c r="G91" s="436"/>
    </row>
    <row r="92" spans="2:13" ht="15.6" customHeight="1" x14ac:dyDescent="0.3">
      <c r="B92" s="10" t="s">
        <v>3</v>
      </c>
      <c r="C92" s="437" t="s">
        <v>117</v>
      </c>
      <c r="D92" s="438"/>
      <c r="E92" s="438"/>
      <c r="F92" s="438"/>
      <c r="G92" s="438"/>
      <c r="H92" s="438"/>
      <c r="I92" s="438"/>
      <c r="J92" s="438"/>
      <c r="K92" s="438"/>
      <c r="L92" s="438"/>
      <c r="M92" s="439"/>
    </row>
    <row r="93" spans="2:13" ht="15.6" x14ac:dyDescent="0.3">
      <c r="B93" s="4">
        <v>1</v>
      </c>
      <c r="C93" s="440">
        <v>2</v>
      </c>
      <c r="D93" s="441"/>
      <c r="E93" s="441"/>
      <c r="F93" s="441"/>
      <c r="G93" s="441"/>
      <c r="H93" s="441"/>
      <c r="I93" s="441"/>
      <c r="J93" s="441"/>
      <c r="K93" s="441"/>
      <c r="L93" s="441"/>
      <c r="M93" s="442"/>
    </row>
    <row r="94" spans="2:13" ht="15.6" x14ac:dyDescent="0.3">
      <c r="B94" s="8"/>
      <c r="C94" s="429" t="s">
        <v>305</v>
      </c>
      <c r="D94" s="430"/>
      <c r="E94" s="430"/>
      <c r="F94" s="430"/>
      <c r="G94" s="430"/>
      <c r="H94" s="430"/>
      <c r="I94" s="430"/>
      <c r="J94" s="430"/>
      <c r="K94" s="430"/>
      <c r="L94" s="430"/>
      <c r="M94" s="431"/>
    </row>
  </sheetData>
  <mergeCells count="280">
    <mergeCell ref="I69:I70"/>
    <mergeCell ref="J69:J70"/>
    <mergeCell ref="K69:K70"/>
    <mergeCell ref="L69:L70"/>
    <mergeCell ref="M69:M70"/>
    <mergeCell ref="P69:P70"/>
    <mergeCell ref="M67:M68"/>
    <mergeCell ref="P67:P68"/>
    <mergeCell ref="Q67:Q68"/>
    <mergeCell ref="I67:I68"/>
    <mergeCell ref="J67:J68"/>
    <mergeCell ref="K67:K68"/>
    <mergeCell ref="L67:L68"/>
    <mergeCell ref="B69:B70"/>
    <mergeCell ref="C69:C70"/>
    <mergeCell ref="D69:D70"/>
    <mergeCell ref="E69:E70"/>
    <mergeCell ref="F69:F70"/>
    <mergeCell ref="G69:G70"/>
    <mergeCell ref="H69:H70"/>
    <mergeCell ref="G67:G68"/>
    <mergeCell ref="H67:H68"/>
    <mergeCell ref="F65:F66"/>
    <mergeCell ref="D65:D66"/>
    <mergeCell ref="C65:C66"/>
    <mergeCell ref="B65:B66"/>
    <mergeCell ref="B67:B68"/>
    <mergeCell ref="C67:C68"/>
    <mergeCell ref="D67:D68"/>
    <mergeCell ref="E67:E68"/>
    <mergeCell ref="F67:F68"/>
    <mergeCell ref="M65:M66"/>
    <mergeCell ref="K65:K66"/>
    <mergeCell ref="J65:J66"/>
    <mergeCell ref="I65:I66"/>
    <mergeCell ref="H65:H66"/>
    <mergeCell ref="G65:G66"/>
    <mergeCell ref="B61:B64"/>
    <mergeCell ref="Q61:Q64"/>
    <mergeCell ref="P61:P64"/>
    <mergeCell ref="N61:N62"/>
    <mergeCell ref="E65:E66"/>
    <mergeCell ref="L65:L66"/>
    <mergeCell ref="H61:H64"/>
    <mergeCell ref="G61:G64"/>
    <mergeCell ref="F61:F64"/>
    <mergeCell ref="E61:E64"/>
    <mergeCell ref="D61:D64"/>
    <mergeCell ref="C61:C64"/>
    <mergeCell ref="N63:N64"/>
    <mergeCell ref="M61:M64"/>
    <mergeCell ref="L61:L64"/>
    <mergeCell ref="K61:K64"/>
    <mergeCell ref="J61:J64"/>
    <mergeCell ref="I61:I64"/>
    <mergeCell ref="K55:K56"/>
    <mergeCell ref="L55:L56"/>
    <mergeCell ref="M55:M56"/>
    <mergeCell ref="P55:P56"/>
    <mergeCell ref="Q55:Q56"/>
    <mergeCell ref="B59:B60"/>
    <mergeCell ref="C59:C60"/>
    <mergeCell ref="D59:D60"/>
    <mergeCell ref="E59:E60"/>
    <mergeCell ref="F59:F60"/>
    <mergeCell ref="M59:M60"/>
    <mergeCell ref="P59:P60"/>
    <mergeCell ref="Q59:Q60"/>
    <mergeCell ref="G59:G60"/>
    <mergeCell ref="H59:H60"/>
    <mergeCell ref="I59:I60"/>
    <mergeCell ref="J59:J60"/>
    <mergeCell ref="K59:K60"/>
    <mergeCell ref="L59:L60"/>
    <mergeCell ref="B55:B56"/>
    <mergeCell ref="C55:C56"/>
    <mergeCell ref="D55:D56"/>
    <mergeCell ref="E55:E56"/>
    <mergeCell ref="F55:F56"/>
    <mergeCell ref="G55:G56"/>
    <mergeCell ref="H55:H56"/>
    <mergeCell ref="I55:I56"/>
    <mergeCell ref="J55:J56"/>
    <mergeCell ref="B51:B52"/>
    <mergeCell ref="C51:C52"/>
    <mergeCell ref="D51:D52"/>
    <mergeCell ref="E51:E52"/>
    <mergeCell ref="F51:F52"/>
    <mergeCell ref="M51:M52"/>
    <mergeCell ref="P51:P52"/>
    <mergeCell ref="Q51:Q52"/>
    <mergeCell ref="B53:B54"/>
    <mergeCell ref="C53:C54"/>
    <mergeCell ref="D53:D54"/>
    <mergeCell ref="E53:E54"/>
    <mergeCell ref="F53:F54"/>
    <mergeCell ref="G53:G54"/>
    <mergeCell ref="H53:H54"/>
    <mergeCell ref="G51:G52"/>
    <mergeCell ref="H51:H52"/>
    <mergeCell ref="I51:I52"/>
    <mergeCell ref="J51:J52"/>
    <mergeCell ref="K51:K52"/>
    <mergeCell ref="L51:L52"/>
    <mergeCell ref="Q53:Q54"/>
    <mergeCell ref="I53:I54"/>
    <mergeCell ref="J53:J54"/>
    <mergeCell ref="M53:M54"/>
    <mergeCell ref="P53:P54"/>
    <mergeCell ref="B47:B48"/>
    <mergeCell ref="C47:C48"/>
    <mergeCell ref="D47:D48"/>
    <mergeCell ref="E47:E48"/>
    <mergeCell ref="K49:K50"/>
    <mergeCell ref="L49:L50"/>
    <mergeCell ref="M49:M50"/>
    <mergeCell ref="P49:P50"/>
    <mergeCell ref="Q49:Q50"/>
    <mergeCell ref="F43:F46"/>
    <mergeCell ref="N45:N46"/>
    <mergeCell ref="N43:N44"/>
    <mergeCell ref="G43:G46"/>
    <mergeCell ref="P43:P46"/>
    <mergeCell ref="B49:B50"/>
    <mergeCell ref="C49:C50"/>
    <mergeCell ref="D49:D50"/>
    <mergeCell ref="E49:E50"/>
    <mergeCell ref="F49:F50"/>
    <mergeCell ref="G49:G50"/>
    <mergeCell ref="H49:H50"/>
    <mergeCell ref="I49:I50"/>
    <mergeCell ref="J49:J50"/>
    <mergeCell ref="L47:L48"/>
    <mergeCell ref="M47:M48"/>
    <mergeCell ref="F47:F48"/>
    <mergeCell ref="G47:G48"/>
    <mergeCell ref="H47:H48"/>
    <mergeCell ref="I47:I48"/>
    <mergeCell ref="J47:J48"/>
    <mergeCell ref="K47:K48"/>
    <mergeCell ref="E43:E46"/>
    <mergeCell ref="C43:C46"/>
    <mergeCell ref="D43:D46"/>
    <mergeCell ref="B43:B46"/>
    <mergeCell ref="M43:M46"/>
    <mergeCell ref="C93:M93"/>
    <mergeCell ref="C94:M94"/>
    <mergeCell ref="C88:E88"/>
    <mergeCell ref="F88:M88"/>
    <mergeCell ref="C89:E89"/>
    <mergeCell ref="F89:M89"/>
    <mergeCell ref="B91:G91"/>
    <mergeCell ref="C92:M92"/>
    <mergeCell ref="C84:E84"/>
    <mergeCell ref="F84:I84"/>
    <mergeCell ref="J84:M84"/>
    <mergeCell ref="B86:D86"/>
    <mergeCell ref="C87:E87"/>
    <mergeCell ref="F87:M87"/>
    <mergeCell ref="B81:F81"/>
    <mergeCell ref="C82:E82"/>
    <mergeCell ref="F82:I82"/>
    <mergeCell ref="J82:M82"/>
    <mergeCell ref="C83:E83"/>
    <mergeCell ref="F83:I83"/>
    <mergeCell ref="J83:M83"/>
    <mergeCell ref="C78:E78"/>
    <mergeCell ref="F78:I78"/>
    <mergeCell ref="J78:M78"/>
    <mergeCell ref="C79:E79"/>
    <mergeCell ref="F79:I79"/>
    <mergeCell ref="J79:M79"/>
    <mergeCell ref="B71:H71"/>
    <mergeCell ref="N71:Q71"/>
    <mergeCell ref="B76:E76"/>
    <mergeCell ref="C77:E77"/>
    <mergeCell ref="F77:I77"/>
    <mergeCell ref="J77:M77"/>
    <mergeCell ref="B73:Q73"/>
    <mergeCell ref="P65:P66"/>
    <mergeCell ref="Q65:Q66"/>
    <mergeCell ref="Q69:Q70"/>
    <mergeCell ref="O40:O41"/>
    <mergeCell ref="Q47:Q48"/>
    <mergeCell ref="P47:P48"/>
    <mergeCell ref="Q43:Q46"/>
    <mergeCell ref="G39:G41"/>
    <mergeCell ref="H39:H41"/>
    <mergeCell ref="I39:M39"/>
    <mergeCell ref="N39:O39"/>
    <mergeCell ref="P39:P41"/>
    <mergeCell ref="Q39:Q41"/>
    <mergeCell ref="I40:I41"/>
    <mergeCell ref="J40:L40"/>
    <mergeCell ref="M40:M41"/>
    <mergeCell ref="N40:N41"/>
    <mergeCell ref="L43:L46"/>
    <mergeCell ref="K43:K46"/>
    <mergeCell ref="J43:J46"/>
    <mergeCell ref="I43:I46"/>
    <mergeCell ref="H43:H46"/>
    <mergeCell ref="K53:K54"/>
    <mergeCell ref="L53:L54"/>
    <mergeCell ref="B35:E35"/>
    <mergeCell ref="F35:H35"/>
    <mergeCell ref="B36:E36"/>
    <mergeCell ref="F36:H36"/>
    <mergeCell ref="B38:H38"/>
    <mergeCell ref="B39:B41"/>
    <mergeCell ref="C39:C41"/>
    <mergeCell ref="D39:D41"/>
    <mergeCell ref="E39:E41"/>
    <mergeCell ref="F39:F41"/>
    <mergeCell ref="B32:E32"/>
    <mergeCell ref="F32:H32"/>
    <mergeCell ref="B33:E33"/>
    <mergeCell ref="F33:H33"/>
    <mergeCell ref="B34:E34"/>
    <mergeCell ref="F34:H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22:E22"/>
    <mergeCell ref="F22:H22"/>
    <mergeCell ref="B16:G16"/>
    <mergeCell ref="B17:E17"/>
    <mergeCell ref="F17:H17"/>
    <mergeCell ref="B18:E18"/>
    <mergeCell ref="F18:H18"/>
    <mergeCell ref="B19:E19"/>
    <mergeCell ref="F19:H19"/>
    <mergeCell ref="B10:B11"/>
    <mergeCell ref="C10:D11"/>
    <mergeCell ref="E10:G11"/>
    <mergeCell ref="H10:J10"/>
    <mergeCell ref="K10:M10"/>
    <mergeCell ref="H11:J11"/>
    <mergeCell ref="B20:E20"/>
    <mergeCell ref="F20:H20"/>
    <mergeCell ref="B21:E21"/>
    <mergeCell ref="F21:H21"/>
    <mergeCell ref="B57:B58"/>
    <mergeCell ref="C57:C58"/>
    <mergeCell ref="D57:Q58"/>
    <mergeCell ref="B2:Q2"/>
    <mergeCell ref="B4:Q4"/>
    <mergeCell ref="B6:H6"/>
    <mergeCell ref="B7:B8"/>
    <mergeCell ref="C7:D8"/>
    <mergeCell ref="E7:G8"/>
    <mergeCell ref="H7:J8"/>
    <mergeCell ref="K7:N7"/>
    <mergeCell ref="K8:M8"/>
    <mergeCell ref="K11:M11"/>
    <mergeCell ref="B12:B13"/>
    <mergeCell ref="C12:D13"/>
    <mergeCell ref="E12:G13"/>
    <mergeCell ref="H12:J12"/>
    <mergeCell ref="K12:M12"/>
    <mergeCell ref="H13:J13"/>
    <mergeCell ref="K13:M13"/>
    <mergeCell ref="C9:D9"/>
    <mergeCell ref="E9:G9"/>
    <mergeCell ref="H9:J9"/>
    <mergeCell ref="K9:M9"/>
  </mergeCells>
  <conditionalFormatting sqref="L43:L46">
    <cfRule type="expression" dxfId="112" priority="12">
      <formula>$L$43&gt;$I$43*0.85</formula>
    </cfRule>
  </conditionalFormatting>
  <conditionalFormatting sqref="L47:L48">
    <cfRule type="expression" dxfId="111" priority="9">
      <formula>$L$47&gt;$I$47*0.85</formula>
    </cfRule>
  </conditionalFormatting>
  <conditionalFormatting sqref="L49:L50">
    <cfRule type="expression" dxfId="110" priority="8">
      <formula>$L$49&gt;$I$49*0.85</formula>
    </cfRule>
  </conditionalFormatting>
  <conditionalFormatting sqref="L51:L52">
    <cfRule type="expression" dxfId="109" priority="7">
      <formula>$L$51&gt;$I$51*0.85</formula>
    </cfRule>
  </conditionalFormatting>
  <conditionalFormatting sqref="L53:L54">
    <cfRule type="expression" dxfId="108" priority="6">
      <formula>$L$53&gt;$I$53*0.85</formula>
    </cfRule>
  </conditionalFormatting>
  <conditionalFormatting sqref="L55:L56">
    <cfRule type="expression" dxfId="107" priority="5">
      <formula>$L$55&gt;$I$55*0.85</formula>
    </cfRule>
  </conditionalFormatting>
  <conditionalFormatting sqref="L59:L60">
    <cfRule type="expression" dxfId="106" priority="4">
      <formula>$L$59&gt;$I$59*0.85</formula>
    </cfRule>
  </conditionalFormatting>
  <conditionalFormatting sqref="L61:L64">
    <cfRule type="expression" dxfId="105" priority="11">
      <formula>$L$61&gt;$I$61*0.85</formula>
    </cfRule>
  </conditionalFormatting>
  <conditionalFormatting sqref="L65:L66">
    <cfRule type="expression" dxfId="104" priority="3">
      <formula>$L$65&gt;$I$65*0.85</formula>
    </cfRule>
  </conditionalFormatting>
  <conditionalFormatting sqref="L67:L68">
    <cfRule type="expression" dxfId="103" priority="2">
      <formula>$L$67&gt;$I$67*0.85</formula>
    </cfRule>
  </conditionalFormatting>
  <conditionalFormatting sqref="L69:L70">
    <cfRule type="expression" dxfId="102" priority="1">
      <formula>$L$69&gt;$I$69*0.85</formula>
    </cfRule>
  </conditionalFormatting>
  <conditionalFormatting sqref="L71">
    <cfRule type="expression" dxfId="101" priority="10">
      <formula>$L$71&gt;$I$71*0.85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ignoredErrors>
    <ignoredError sqref="N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129"/>
  <sheetViews>
    <sheetView zoomScaleNormal="100" workbookViewId="0">
      <pane ySplit="4" topLeftCell="A5" activePane="bottomLeft" state="frozen"/>
      <selection activeCell="P125" sqref="P125:P129"/>
      <selection pane="bottomLeft" activeCell="P111" sqref="P111"/>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style="55" customWidth="1"/>
    <col min="11" max="11" width="13.6640625" style="55" customWidth="1"/>
    <col min="12" max="13" width="16.5546875" style="55" customWidth="1"/>
    <col min="14" max="14" width="44.6640625" customWidth="1"/>
    <col min="15" max="15" width="12.44140625" customWidth="1"/>
    <col min="16" max="17" width="14.33203125" customWidth="1"/>
  </cols>
  <sheetData>
    <row r="2" spans="2:17" ht="15.6" x14ac:dyDescent="0.3">
      <c r="B2" s="360" t="s">
        <v>377</v>
      </c>
      <c r="C2" s="360"/>
      <c r="D2" s="360"/>
      <c r="E2" s="360"/>
      <c r="F2" s="360"/>
      <c r="G2" s="360"/>
      <c r="H2" s="360"/>
      <c r="I2" s="360"/>
      <c r="J2" s="360"/>
      <c r="K2" s="360"/>
      <c r="L2" s="360"/>
      <c r="M2" s="360"/>
      <c r="N2" s="360"/>
      <c r="O2" s="360"/>
      <c r="P2" s="360"/>
      <c r="Q2" s="360"/>
    </row>
    <row r="3" spans="2:17" ht="15.6" x14ac:dyDescent="0.3">
      <c r="B3" s="6"/>
      <c r="C3" s="6"/>
      <c r="D3" s="6"/>
      <c r="E3" s="6"/>
      <c r="F3" s="6"/>
      <c r="G3" s="6"/>
      <c r="H3" s="6"/>
      <c r="I3" s="6"/>
      <c r="J3" s="6"/>
      <c r="K3" s="6"/>
      <c r="L3" s="6"/>
      <c r="M3" s="6"/>
      <c r="N3" s="6"/>
      <c r="O3" s="6"/>
      <c r="P3" s="6"/>
      <c r="Q3" s="6"/>
    </row>
    <row r="4" spans="2:17" ht="32.25" customHeight="1" x14ac:dyDescent="0.3">
      <c r="B4" s="585" t="s">
        <v>378</v>
      </c>
      <c r="C4" s="585"/>
      <c r="D4" s="585"/>
      <c r="E4" s="585"/>
      <c r="F4" s="585"/>
      <c r="G4" s="585"/>
      <c r="H4" s="585"/>
      <c r="I4" s="585"/>
      <c r="J4" s="585"/>
      <c r="K4" s="585"/>
      <c r="L4" s="585"/>
      <c r="M4" s="585"/>
      <c r="N4" s="585"/>
      <c r="O4" s="585"/>
      <c r="P4" s="585"/>
      <c r="Q4" s="585"/>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6"/>
      <c r="K6" s="6"/>
      <c r="L6" s="6"/>
      <c r="M6" s="6"/>
      <c r="N6" s="7"/>
      <c r="O6" s="7"/>
      <c r="P6" s="7"/>
      <c r="Q6" s="7"/>
    </row>
    <row r="7" spans="2:17" ht="15.6" x14ac:dyDescent="0.3">
      <c r="B7" s="387" t="s">
        <v>3</v>
      </c>
      <c r="C7" s="387" t="s">
        <v>58</v>
      </c>
      <c r="D7" s="387"/>
      <c r="E7" s="359" t="s">
        <v>59</v>
      </c>
      <c r="F7" s="359"/>
      <c r="G7" s="359"/>
      <c r="H7" s="359" t="s">
        <v>60</v>
      </c>
      <c r="I7" s="359"/>
      <c r="J7" s="359"/>
      <c r="K7" s="387" t="s">
        <v>61</v>
      </c>
      <c r="L7" s="387"/>
      <c r="M7" s="387"/>
      <c r="N7" s="387"/>
    </row>
    <row r="8" spans="2:17" ht="31.2"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62" t="s">
        <v>379</v>
      </c>
      <c r="D10" s="462"/>
      <c r="E10" s="462" t="s">
        <v>119</v>
      </c>
      <c r="F10" s="462"/>
      <c r="G10" s="462"/>
      <c r="H10" s="587">
        <v>0</v>
      </c>
      <c r="I10" s="587"/>
      <c r="J10" s="587"/>
      <c r="K10" s="587">
        <v>0</v>
      </c>
      <c r="L10" s="587"/>
      <c r="M10" s="588"/>
      <c r="N10" s="86">
        <f>O52</f>
        <v>8158</v>
      </c>
    </row>
    <row r="11" spans="2:17" ht="15.6" x14ac:dyDescent="0.3">
      <c r="B11" s="459"/>
      <c r="C11" s="462"/>
      <c r="D11" s="462"/>
      <c r="E11" s="462"/>
      <c r="F11" s="462"/>
      <c r="G11" s="462"/>
      <c r="H11" s="578"/>
      <c r="I11" s="579"/>
      <c r="J11" s="580"/>
      <c r="K11" s="578"/>
      <c r="L11" s="579"/>
      <c r="M11" s="580"/>
      <c r="N11" s="237"/>
      <c r="O11" s="98"/>
    </row>
    <row r="12" spans="2:17" ht="15.6" x14ac:dyDescent="0.3">
      <c r="B12" s="459"/>
      <c r="C12" s="462"/>
      <c r="D12" s="462"/>
      <c r="E12" s="462"/>
      <c r="F12" s="462"/>
      <c r="G12" s="462"/>
      <c r="H12" s="452" t="s">
        <v>20</v>
      </c>
      <c r="I12" s="452"/>
      <c r="J12" s="452"/>
      <c r="K12" s="452" t="s">
        <v>18</v>
      </c>
      <c r="L12" s="452"/>
      <c r="M12" s="452"/>
      <c r="N12" s="11" t="str">
        <f>O68</f>
        <v>(2029)</v>
      </c>
    </row>
    <row r="13" spans="2:17" ht="15.6" x14ac:dyDescent="0.3">
      <c r="B13" s="459" t="s">
        <v>48</v>
      </c>
      <c r="C13" s="462" t="s">
        <v>380</v>
      </c>
      <c r="D13" s="462"/>
      <c r="E13" s="462" t="s">
        <v>30</v>
      </c>
      <c r="F13" s="462"/>
      <c r="G13" s="590"/>
      <c r="H13" s="587">
        <v>0</v>
      </c>
      <c r="I13" s="587"/>
      <c r="J13" s="587"/>
      <c r="K13" s="587">
        <v>0</v>
      </c>
      <c r="L13" s="587"/>
      <c r="M13" s="587"/>
      <c r="N13" s="86">
        <f>O55</f>
        <v>3554</v>
      </c>
    </row>
    <row r="14" spans="2:17" ht="15.6" x14ac:dyDescent="0.3">
      <c r="B14" s="459"/>
      <c r="C14" s="462"/>
      <c r="D14" s="462"/>
      <c r="E14" s="462"/>
      <c r="F14" s="462"/>
      <c r="G14" s="590"/>
      <c r="H14" s="578"/>
      <c r="I14" s="579"/>
      <c r="J14" s="580"/>
      <c r="K14" s="578"/>
      <c r="L14" s="579"/>
      <c r="M14" s="580"/>
      <c r="N14" s="237"/>
    </row>
    <row r="15" spans="2:17" ht="15.6" x14ac:dyDescent="0.3">
      <c r="B15" s="425"/>
      <c r="C15" s="589"/>
      <c r="D15" s="589"/>
      <c r="E15" s="589"/>
      <c r="F15" s="589"/>
      <c r="G15" s="426"/>
      <c r="H15" s="452" t="s">
        <v>20</v>
      </c>
      <c r="I15" s="452"/>
      <c r="J15" s="452"/>
      <c r="K15" s="452" t="s">
        <v>18</v>
      </c>
      <c r="L15" s="452"/>
      <c r="M15" s="452"/>
      <c r="N15" s="11" t="s">
        <v>23</v>
      </c>
    </row>
    <row r="18" spans="2:8" ht="15.6" x14ac:dyDescent="0.3">
      <c r="B18" s="361" t="s">
        <v>71</v>
      </c>
      <c r="C18" s="361"/>
      <c r="D18" s="361"/>
      <c r="E18" s="361"/>
      <c r="F18" s="361"/>
      <c r="G18" s="361"/>
    </row>
    <row r="19" spans="2:8" ht="15.6" x14ac:dyDescent="0.3">
      <c r="B19" s="458" t="s">
        <v>72</v>
      </c>
      <c r="C19" s="458"/>
      <c r="D19" s="458"/>
      <c r="E19" s="458"/>
      <c r="F19" s="458" t="s">
        <v>73</v>
      </c>
      <c r="G19" s="458"/>
      <c r="H19" s="458"/>
    </row>
    <row r="20" spans="2:8" ht="15.6" x14ac:dyDescent="0.3">
      <c r="B20" s="480">
        <v>1</v>
      </c>
      <c r="C20" s="480"/>
      <c r="D20" s="480"/>
      <c r="E20" s="480"/>
      <c r="F20" s="586">
        <v>2</v>
      </c>
      <c r="G20" s="586"/>
      <c r="H20" s="586"/>
    </row>
    <row r="21" spans="2:8" ht="15.6" x14ac:dyDescent="0.3">
      <c r="B21" s="561" t="s">
        <v>74</v>
      </c>
      <c r="C21" s="561"/>
      <c r="D21" s="561"/>
      <c r="E21" s="561"/>
      <c r="F21" s="562">
        <f>L107</f>
        <v>15171604.729999999</v>
      </c>
      <c r="G21" s="562"/>
      <c r="H21" s="550"/>
    </row>
    <row r="22" spans="2:8" ht="15.6" x14ac:dyDescent="0.3">
      <c r="B22" s="122"/>
      <c r="C22" s="123"/>
      <c r="D22" s="123"/>
      <c r="E22" s="123"/>
      <c r="F22" s="595"/>
      <c r="G22" s="596"/>
      <c r="H22" s="597"/>
    </row>
    <row r="23" spans="2:8" ht="15.6" x14ac:dyDescent="0.3">
      <c r="B23" s="424" t="s">
        <v>75</v>
      </c>
      <c r="C23" s="424"/>
      <c r="D23" s="424"/>
      <c r="E23" s="424"/>
      <c r="F23" s="500"/>
      <c r="G23" s="500"/>
      <c r="H23" s="500"/>
    </row>
    <row r="24" spans="2:8" ht="15.6" x14ac:dyDescent="0.3">
      <c r="B24" s="423"/>
      <c r="C24" s="423"/>
      <c r="D24" s="423"/>
      <c r="E24" s="423"/>
      <c r="F24" s="427"/>
      <c r="G24" s="427"/>
      <c r="H24" s="427"/>
    </row>
    <row r="25" spans="2:8" ht="31.2" customHeight="1" x14ac:dyDescent="0.3">
      <c r="B25" s="424" t="s">
        <v>311</v>
      </c>
      <c r="C25" s="424"/>
      <c r="D25" s="424"/>
      <c r="E25" s="424"/>
      <c r="F25" s="428">
        <f>F28</f>
        <v>0</v>
      </c>
      <c r="G25" s="428"/>
      <c r="H25" s="428"/>
    </row>
    <row r="26" spans="2:8" ht="15.6" x14ac:dyDescent="0.3">
      <c r="B26" s="423" t="s">
        <v>252</v>
      </c>
      <c r="C26" s="423"/>
      <c r="D26" s="423"/>
      <c r="E26" s="423"/>
      <c r="F26" s="427"/>
      <c r="G26" s="427"/>
      <c r="H26" s="427"/>
    </row>
    <row r="27" spans="2:8" ht="31.5" customHeight="1" x14ac:dyDescent="0.3">
      <c r="B27" s="423" t="s">
        <v>253</v>
      </c>
      <c r="C27" s="423"/>
      <c r="D27" s="423"/>
      <c r="E27" s="423"/>
      <c r="F27" s="427"/>
      <c r="G27" s="427"/>
      <c r="H27" s="427"/>
    </row>
    <row r="28" spans="2:8" ht="15.6" x14ac:dyDescent="0.3">
      <c r="B28" s="423" t="s">
        <v>76</v>
      </c>
      <c r="C28" s="423"/>
      <c r="D28" s="423"/>
      <c r="E28" s="423"/>
      <c r="F28" s="355"/>
      <c r="G28" s="355"/>
      <c r="H28" s="355"/>
    </row>
    <row r="29" spans="2:8" ht="15.6" x14ac:dyDescent="0.3">
      <c r="B29" s="561" t="s">
        <v>312</v>
      </c>
      <c r="C29" s="561"/>
      <c r="D29" s="561"/>
      <c r="E29" s="561"/>
      <c r="F29" s="562">
        <f>F33</f>
        <v>15171604.729999999</v>
      </c>
      <c r="G29" s="562"/>
      <c r="H29" s="550"/>
    </row>
    <row r="30" spans="2:8" ht="15.6" x14ac:dyDescent="0.3">
      <c r="B30" s="567"/>
      <c r="C30" s="568"/>
      <c r="D30" s="568"/>
      <c r="E30" s="569"/>
      <c r="F30" s="595"/>
      <c r="G30" s="596"/>
      <c r="H30" s="597"/>
    </row>
    <row r="31" spans="2:8" ht="15.6" x14ac:dyDescent="0.3">
      <c r="B31" s="423" t="s">
        <v>254</v>
      </c>
      <c r="C31" s="423"/>
      <c r="D31" s="423"/>
      <c r="E31" s="423"/>
      <c r="F31" s="500"/>
      <c r="G31" s="500"/>
      <c r="H31" s="500"/>
    </row>
    <row r="32" spans="2:8" ht="31.5" customHeight="1" x14ac:dyDescent="0.3">
      <c r="B32" s="423" t="s">
        <v>255</v>
      </c>
      <c r="C32" s="423"/>
      <c r="D32" s="423"/>
      <c r="E32" s="423"/>
      <c r="F32" s="427"/>
      <c r="G32" s="427"/>
      <c r="H32" s="427"/>
    </row>
    <row r="33" spans="2:17" ht="15.6" x14ac:dyDescent="0.3">
      <c r="B33" s="563" t="s">
        <v>77</v>
      </c>
      <c r="C33" s="563"/>
      <c r="D33" s="563"/>
      <c r="E33" s="563"/>
      <c r="F33" s="355">
        <f>L107</f>
        <v>15171604.729999999</v>
      </c>
      <c r="G33" s="355"/>
      <c r="H33" s="355"/>
    </row>
    <row r="34" spans="2:17" ht="15.6" x14ac:dyDescent="0.3">
      <c r="B34" s="119"/>
      <c r="C34" s="120"/>
      <c r="D34" s="120"/>
      <c r="E34" s="121"/>
      <c r="F34" s="592"/>
      <c r="G34" s="593"/>
      <c r="H34" s="594"/>
    </row>
    <row r="35" spans="2:17" ht="15.6" x14ac:dyDescent="0.3">
      <c r="B35" s="424" t="s">
        <v>256</v>
      </c>
      <c r="C35" s="424"/>
      <c r="D35" s="424"/>
      <c r="E35" s="424"/>
      <c r="F35" s="427"/>
      <c r="G35" s="427"/>
      <c r="H35" s="427"/>
    </row>
    <row r="36" spans="2:17" ht="15.6" x14ac:dyDescent="0.3">
      <c r="B36" s="423"/>
      <c r="C36" s="423"/>
      <c r="D36" s="423"/>
      <c r="E36" s="423"/>
      <c r="F36" s="355"/>
      <c r="G36" s="355"/>
      <c r="H36" s="355"/>
    </row>
    <row r="37" spans="2:17" ht="15.6" x14ac:dyDescent="0.3">
      <c r="B37" s="561" t="s">
        <v>78</v>
      </c>
      <c r="C37" s="561"/>
      <c r="D37" s="561"/>
      <c r="E37" s="561"/>
      <c r="F37" s="562">
        <f>M107</f>
        <v>24678128.970000003</v>
      </c>
      <c r="G37" s="562"/>
      <c r="H37" s="550"/>
    </row>
    <row r="38" spans="2:17" ht="15.6" x14ac:dyDescent="0.3">
      <c r="B38" s="567"/>
      <c r="C38" s="568"/>
      <c r="D38" s="568"/>
      <c r="E38" s="569"/>
      <c r="F38" s="595"/>
      <c r="G38" s="596"/>
      <c r="H38" s="597"/>
    </row>
    <row r="39" spans="2:17" ht="15.6" x14ac:dyDescent="0.3">
      <c r="B39" s="563" t="s">
        <v>79</v>
      </c>
      <c r="C39" s="356"/>
      <c r="D39" s="356"/>
      <c r="E39" s="356"/>
      <c r="F39" s="564">
        <v>14926680.690000001</v>
      </c>
      <c r="G39" s="565"/>
      <c r="H39" s="566"/>
    </row>
    <row r="40" spans="2:17" ht="15.6" x14ac:dyDescent="0.3">
      <c r="B40" s="570"/>
      <c r="C40" s="571"/>
      <c r="D40" s="571"/>
      <c r="E40" s="572"/>
      <c r="F40" s="592"/>
      <c r="G40" s="593"/>
      <c r="H40" s="594"/>
    </row>
    <row r="41" spans="2:17" ht="15.6" x14ac:dyDescent="0.3">
      <c r="B41" s="573" t="s">
        <v>80</v>
      </c>
      <c r="C41" s="490"/>
      <c r="D41" s="490"/>
      <c r="E41" s="490"/>
      <c r="F41" s="574">
        <v>9751448.2800000012</v>
      </c>
      <c r="G41" s="575"/>
      <c r="H41" s="576"/>
    </row>
    <row r="42" spans="2:17" ht="15.6" x14ac:dyDescent="0.3">
      <c r="B42" s="570"/>
      <c r="C42" s="571"/>
      <c r="D42" s="571"/>
      <c r="E42" s="572"/>
      <c r="F42" s="592"/>
      <c r="G42" s="593"/>
      <c r="H42" s="594"/>
    </row>
    <row r="43" spans="2:17" ht="15.6" x14ac:dyDescent="0.3">
      <c r="B43" s="423" t="s">
        <v>81</v>
      </c>
      <c r="C43" s="423"/>
      <c r="D43" s="423"/>
      <c r="E43" s="423"/>
      <c r="F43" s="427">
        <v>0</v>
      </c>
      <c r="G43" s="427"/>
      <c r="H43" s="427"/>
    </row>
    <row r="44" spans="2:17" ht="15.6" x14ac:dyDescent="0.3">
      <c r="B44" s="577" t="s">
        <v>82</v>
      </c>
      <c r="C44" s="577"/>
      <c r="D44" s="577"/>
      <c r="E44" s="577"/>
      <c r="F44" s="550">
        <f>I107</f>
        <v>39849733.700000003</v>
      </c>
      <c r="G44" s="550"/>
      <c r="H44" s="550"/>
    </row>
    <row r="45" spans="2:17" ht="15.6" x14ac:dyDescent="0.3">
      <c r="B45" s="598"/>
      <c r="C45" s="598"/>
      <c r="D45" s="598"/>
      <c r="E45" s="598"/>
      <c r="F45" s="595"/>
      <c r="G45" s="596"/>
      <c r="H45" s="597"/>
    </row>
    <row r="47" spans="2:17" ht="15.6" x14ac:dyDescent="0.3">
      <c r="B47" s="361" t="s">
        <v>83</v>
      </c>
      <c r="C47" s="361"/>
      <c r="D47" s="361"/>
      <c r="E47" s="361"/>
      <c r="F47" s="361"/>
      <c r="G47" s="361"/>
      <c r="H47" s="361"/>
    </row>
    <row r="48" spans="2:17" ht="15.6" x14ac:dyDescent="0.3">
      <c r="B48" s="359" t="s">
        <v>84</v>
      </c>
      <c r="C48" s="359" t="s">
        <v>85</v>
      </c>
      <c r="D48" s="359" t="s">
        <v>86</v>
      </c>
      <c r="E48" s="359" t="s">
        <v>87</v>
      </c>
      <c r="F48" s="359" t="s">
        <v>88</v>
      </c>
      <c r="G48" s="359" t="s">
        <v>89</v>
      </c>
      <c r="H48" s="359" t="s">
        <v>90</v>
      </c>
      <c r="I48" s="359" t="s">
        <v>91</v>
      </c>
      <c r="J48" s="359"/>
      <c r="K48" s="359"/>
      <c r="L48" s="359"/>
      <c r="M48" s="359"/>
      <c r="N48" s="359" t="s">
        <v>6</v>
      </c>
      <c r="O48" s="359"/>
      <c r="P48" s="359" t="s">
        <v>92</v>
      </c>
      <c r="Q48" s="359" t="s">
        <v>93</v>
      </c>
    </row>
    <row r="49" spans="2:17" ht="15.6" x14ac:dyDescent="0.3">
      <c r="B49" s="359"/>
      <c r="C49" s="359"/>
      <c r="D49" s="359"/>
      <c r="E49" s="359"/>
      <c r="F49" s="359"/>
      <c r="G49" s="359"/>
      <c r="H49" s="359"/>
      <c r="I49" s="359" t="s">
        <v>45</v>
      </c>
      <c r="J49" s="359" t="s">
        <v>94</v>
      </c>
      <c r="K49" s="359"/>
      <c r="L49" s="359"/>
      <c r="M49" s="359" t="s">
        <v>726</v>
      </c>
      <c r="N49" s="359" t="s">
        <v>96</v>
      </c>
      <c r="O49" s="359" t="s">
        <v>97</v>
      </c>
      <c r="P49" s="359"/>
      <c r="Q49" s="359"/>
    </row>
    <row r="50" spans="2:17" ht="93.6" x14ac:dyDescent="0.3">
      <c r="B50" s="359"/>
      <c r="C50" s="359"/>
      <c r="D50" s="359"/>
      <c r="E50" s="359"/>
      <c r="F50" s="359"/>
      <c r="G50" s="359"/>
      <c r="H50" s="359"/>
      <c r="I50" s="359"/>
      <c r="J50" s="3" t="s">
        <v>98</v>
      </c>
      <c r="K50" s="3" t="s">
        <v>99</v>
      </c>
      <c r="L50" s="3" t="s">
        <v>100</v>
      </c>
      <c r="M50" s="359"/>
      <c r="N50" s="359"/>
      <c r="O50" s="359"/>
      <c r="P50" s="359"/>
      <c r="Q50" s="359"/>
    </row>
    <row r="51" spans="2:17" ht="15.6" x14ac:dyDescent="0.3">
      <c r="B51" s="4">
        <v>1</v>
      </c>
      <c r="C51" s="4">
        <v>2</v>
      </c>
      <c r="D51" s="4">
        <v>3</v>
      </c>
      <c r="E51" s="4">
        <v>4</v>
      </c>
      <c r="F51" s="4">
        <v>5</v>
      </c>
      <c r="G51" s="4">
        <v>6</v>
      </c>
      <c r="H51" s="4">
        <v>7</v>
      </c>
      <c r="I51" s="117">
        <v>8</v>
      </c>
      <c r="J51" s="117">
        <v>9</v>
      </c>
      <c r="K51" s="117">
        <v>10</v>
      </c>
      <c r="L51" s="117">
        <v>11</v>
      </c>
      <c r="M51" s="117">
        <v>12</v>
      </c>
      <c r="N51" s="4">
        <v>13</v>
      </c>
      <c r="O51" s="4">
        <v>14</v>
      </c>
      <c r="P51" s="4">
        <v>15</v>
      </c>
      <c r="Q51" s="4">
        <v>16</v>
      </c>
    </row>
    <row r="52" spans="2:17" ht="15.6" customHeight="1" x14ac:dyDescent="0.3">
      <c r="B52" s="517" t="s">
        <v>381</v>
      </c>
      <c r="C52" s="518" t="s">
        <v>101</v>
      </c>
      <c r="D52" s="378" t="s">
        <v>382</v>
      </c>
      <c r="E52" s="378" t="s">
        <v>383</v>
      </c>
      <c r="F52" s="518" t="s">
        <v>260</v>
      </c>
      <c r="G52" s="378" t="s">
        <v>261</v>
      </c>
      <c r="H52" s="545" t="s">
        <v>102</v>
      </c>
      <c r="I52" s="306">
        <f>I69+I75+I79+I89+I99</f>
        <v>39849733.700000003</v>
      </c>
      <c r="J52" s="306">
        <f>J69+J75+J79+J89+J99</f>
        <v>0</v>
      </c>
      <c r="K52" s="306">
        <f>K69+K75+K79+K89+K99</f>
        <v>0</v>
      </c>
      <c r="L52" s="306">
        <f>L69+L75+L79+L89+L99</f>
        <v>15171604.729999999</v>
      </c>
      <c r="M52" s="306">
        <f>M69+M75+M79+M89+M99</f>
        <v>24678128.970000003</v>
      </c>
      <c r="N52" s="369" t="s">
        <v>384</v>
      </c>
      <c r="O52" s="12">
        <f>O69+O75+O79+O89+O99</f>
        <v>8158</v>
      </c>
      <c r="P52" s="583"/>
      <c r="Q52" s="400"/>
    </row>
    <row r="53" spans="2:17" ht="15.6" customHeight="1" x14ac:dyDescent="0.3">
      <c r="B53" s="517"/>
      <c r="C53" s="518"/>
      <c r="D53" s="378"/>
      <c r="E53" s="378"/>
      <c r="F53" s="518"/>
      <c r="G53" s="378"/>
      <c r="H53" s="545"/>
      <c r="I53" s="307"/>
      <c r="J53" s="136"/>
      <c r="K53" s="136"/>
      <c r="L53" s="307"/>
      <c r="M53" s="307"/>
      <c r="N53" s="369"/>
      <c r="O53" s="237"/>
      <c r="P53" s="583"/>
      <c r="Q53" s="400"/>
    </row>
    <row r="54" spans="2:17" ht="15.6" x14ac:dyDescent="0.3">
      <c r="B54" s="517"/>
      <c r="C54" s="518"/>
      <c r="D54" s="378"/>
      <c r="E54" s="378"/>
      <c r="F54" s="518"/>
      <c r="G54" s="378"/>
      <c r="H54" s="545"/>
      <c r="I54" s="180"/>
      <c r="J54" s="308"/>
      <c r="K54" s="308"/>
      <c r="L54" s="308"/>
      <c r="M54" s="308"/>
      <c r="N54" s="538"/>
      <c r="O54" s="11" t="s">
        <v>23</v>
      </c>
      <c r="P54" s="583"/>
      <c r="Q54" s="400"/>
    </row>
    <row r="55" spans="2:17" ht="15.6" x14ac:dyDescent="0.3">
      <c r="B55" s="517"/>
      <c r="C55" s="518"/>
      <c r="D55" s="378"/>
      <c r="E55" s="378"/>
      <c r="F55" s="518"/>
      <c r="G55" s="378"/>
      <c r="H55" s="518"/>
      <c r="I55" s="144"/>
      <c r="J55" s="136"/>
      <c r="K55" s="136"/>
      <c r="L55" s="136"/>
      <c r="M55" s="136"/>
      <c r="N55" s="374" t="s">
        <v>385</v>
      </c>
      <c r="O55" s="12">
        <f>O70+O76+O81+O91+O101</f>
        <v>3554</v>
      </c>
      <c r="P55" s="413"/>
      <c r="Q55" s="401"/>
    </row>
    <row r="56" spans="2:17" ht="15.6" x14ac:dyDescent="0.3">
      <c r="B56" s="517"/>
      <c r="C56" s="518"/>
      <c r="D56" s="378"/>
      <c r="E56" s="378"/>
      <c r="F56" s="518"/>
      <c r="G56" s="378"/>
      <c r="H56" s="545"/>
      <c r="I56" s="144"/>
      <c r="J56" s="136"/>
      <c r="K56" s="136"/>
      <c r="L56" s="136"/>
      <c r="M56" s="136"/>
      <c r="N56" s="584"/>
      <c r="O56" s="237"/>
      <c r="P56" s="583"/>
      <c r="Q56" s="400"/>
    </row>
    <row r="57" spans="2:17" ht="15.6" x14ac:dyDescent="0.3">
      <c r="B57" s="517"/>
      <c r="C57" s="518"/>
      <c r="D57" s="378"/>
      <c r="E57" s="378"/>
      <c r="F57" s="518"/>
      <c r="G57" s="378"/>
      <c r="H57" s="545"/>
      <c r="I57" s="144"/>
      <c r="J57" s="136"/>
      <c r="K57" s="136"/>
      <c r="L57" s="136"/>
      <c r="M57" s="136"/>
      <c r="N57" s="584"/>
      <c r="O57" s="11" t="s">
        <v>23</v>
      </c>
      <c r="P57" s="583"/>
      <c r="Q57" s="400"/>
    </row>
    <row r="58" spans="2:17" ht="15.6" x14ac:dyDescent="0.3">
      <c r="B58" s="517"/>
      <c r="C58" s="518"/>
      <c r="D58" s="378"/>
      <c r="E58" s="378"/>
      <c r="F58" s="518"/>
      <c r="G58" s="378"/>
      <c r="H58" s="545"/>
      <c r="I58" s="144"/>
      <c r="J58" s="136"/>
      <c r="K58" s="136"/>
      <c r="L58" s="136"/>
      <c r="M58" s="136"/>
      <c r="N58" s="346" t="s">
        <v>386</v>
      </c>
      <c r="O58" s="311">
        <f>SUM(O71,O77,O83,O93,O103)</f>
        <v>53.16</v>
      </c>
      <c r="P58" s="583"/>
      <c r="Q58" s="400"/>
    </row>
    <row r="59" spans="2:17" ht="15.6" x14ac:dyDescent="0.3">
      <c r="B59" s="517"/>
      <c r="C59" s="518"/>
      <c r="D59" s="378"/>
      <c r="E59" s="378"/>
      <c r="F59" s="518"/>
      <c r="G59" s="378"/>
      <c r="H59" s="545"/>
      <c r="I59" s="144"/>
      <c r="J59" s="136"/>
      <c r="K59" s="136"/>
      <c r="L59" s="136"/>
      <c r="M59" s="136"/>
      <c r="N59" s="347"/>
      <c r="O59" s="309"/>
      <c r="P59" s="583"/>
      <c r="Q59" s="400"/>
    </row>
    <row r="60" spans="2:17" ht="15.6" x14ac:dyDescent="0.3">
      <c r="B60" s="517"/>
      <c r="C60" s="518"/>
      <c r="D60" s="378"/>
      <c r="E60" s="378"/>
      <c r="F60" s="518"/>
      <c r="G60" s="378"/>
      <c r="H60" s="545"/>
      <c r="I60" s="144"/>
      <c r="J60" s="136"/>
      <c r="K60" s="136"/>
      <c r="L60" s="136"/>
      <c r="M60" s="136"/>
      <c r="N60" s="347"/>
      <c r="O60" s="11" t="s">
        <v>23</v>
      </c>
      <c r="P60" s="583"/>
      <c r="Q60" s="400"/>
    </row>
    <row r="61" spans="2:17" ht="15.6" x14ac:dyDescent="0.3">
      <c r="B61" s="517"/>
      <c r="C61" s="518"/>
      <c r="D61" s="378"/>
      <c r="E61" s="378"/>
      <c r="F61" s="518"/>
      <c r="G61" s="378"/>
      <c r="H61" s="545"/>
      <c r="I61" s="144"/>
      <c r="J61" s="136"/>
      <c r="K61" s="136"/>
      <c r="L61" s="136"/>
      <c r="M61" s="136"/>
      <c r="N61" s="369" t="s">
        <v>387</v>
      </c>
      <c r="O61" s="312">
        <f>O72+O78+O85+O95+O105</f>
        <v>87.47999999999999</v>
      </c>
      <c r="P61" s="583"/>
      <c r="Q61" s="400"/>
    </row>
    <row r="62" spans="2:17" ht="15.6" x14ac:dyDescent="0.3">
      <c r="B62" s="517"/>
      <c r="C62" s="518"/>
      <c r="D62" s="378"/>
      <c r="E62" s="378"/>
      <c r="F62" s="518"/>
      <c r="G62" s="378"/>
      <c r="H62" s="545"/>
      <c r="I62" s="144"/>
      <c r="J62" s="136"/>
      <c r="K62" s="136"/>
      <c r="L62" s="136"/>
      <c r="M62" s="136"/>
      <c r="N62" s="366"/>
      <c r="O62" s="310"/>
      <c r="P62" s="583"/>
      <c r="Q62" s="400"/>
    </row>
    <row r="63" spans="2:17" ht="15.6" x14ac:dyDescent="0.3">
      <c r="B63" s="517"/>
      <c r="C63" s="518"/>
      <c r="D63" s="378"/>
      <c r="E63" s="378"/>
      <c r="F63" s="518"/>
      <c r="G63" s="378"/>
      <c r="H63" s="545"/>
      <c r="I63" s="144"/>
      <c r="J63" s="136"/>
      <c r="K63" s="136"/>
      <c r="L63" s="136"/>
      <c r="M63" s="136"/>
      <c r="N63" s="366"/>
      <c r="O63" s="11" t="s">
        <v>23</v>
      </c>
      <c r="P63" s="583"/>
      <c r="Q63" s="400"/>
    </row>
    <row r="64" spans="2:17" ht="15.6" x14ac:dyDescent="0.3">
      <c r="B64" s="517"/>
      <c r="C64" s="518"/>
      <c r="D64" s="378"/>
      <c r="E64" s="378"/>
      <c r="F64" s="518"/>
      <c r="G64" s="378"/>
      <c r="H64" s="545"/>
      <c r="I64" s="144"/>
      <c r="J64" s="136"/>
      <c r="K64" s="136"/>
      <c r="L64" s="136"/>
      <c r="M64" s="136"/>
      <c r="N64" s="584" t="s">
        <v>388</v>
      </c>
      <c r="O64" s="12">
        <f>O73+O87+O97</f>
        <v>4917</v>
      </c>
      <c r="P64" s="583"/>
      <c r="Q64" s="400"/>
    </row>
    <row r="65" spans="2:20" ht="15.6" x14ac:dyDescent="0.3">
      <c r="B65" s="517"/>
      <c r="C65" s="518"/>
      <c r="D65" s="378"/>
      <c r="E65" s="378"/>
      <c r="F65" s="518"/>
      <c r="G65" s="378"/>
      <c r="H65" s="545"/>
      <c r="I65" s="144"/>
      <c r="J65" s="136"/>
      <c r="K65" s="136"/>
      <c r="L65" s="136"/>
      <c r="M65" s="136"/>
      <c r="N65" s="584"/>
      <c r="O65" s="237"/>
      <c r="P65" s="583"/>
      <c r="Q65" s="400"/>
    </row>
    <row r="66" spans="2:20" ht="22.5" customHeight="1" x14ac:dyDescent="0.3">
      <c r="B66" s="517"/>
      <c r="C66" s="518"/>
      <c r="D66" s="378"/>
      <c r="E66" s="378"/>
      <c r="F66" s="518"/>
      <c r="G66" s="378"/>
      <c r="H66" s="545"/>
      <c r="I66" s="144"/>
      <c r="J66" s="136"/>
      <c r="K66" s="136"/>
      <c r="L66" s="136"/>
      <c r="M66" s="136"/>
      <c r="N66" s="584"/>
      <c r="O66" s="11" t="s">
        <v>23</v>
      </c>
      <c r="P66" s="583"/>
      <c r="Q66" s="400"/>
    </row>
    <row r="67" spans="2:20" ht="15.6" x14ac:dyDescent="0.3">
      <c r="B67" s="517"/>
      <c r="C67" s="518"/>
      <c r="D67" s="378"/>
      <c r="E67" s="378"/>
      <c r="F67" s="518"/>
      <c r="G67" s="378"/>
      <c r="H67" s="545"/>
      <c r="I67" s="144"/>
      <c r="J67" s="136"/>
      <c r="K67" s="136"/>
      <c r="L67" s="136"/>
      <c r="M67" s="136"/>
      <c r="N67" s="582" t="s">
        <v>389</v>
      </c>
      <c r="O67" s="188">
        <f>O74</f>
        <v>2670</v>
      </c>
      <c r="P67" s="583"/>
      <c r="Q67" s="400"/>
    </row>
    <row r="68" spans="2:20" ht="15.6" x14ac:dyDescent="0.3">
      <c r="B68" s="517"/>
      <c r="C68" s="518"/>
      <c r="D68" s="378"/>
      <c r="E68" s="378"/>
      <c r="F68" s="518"/>
      <c r="G68" s="378"/>
      <c r="H68" s="545"/>
      <c r="I68" s="159"/>
      <c r="J68" s="156"/>
      <c r="K68" s="156"/>
      <c r="L68" s="156"/>
      <c r="M68" s="156"/>
      <c r="N68" s="582"/>
      <c r="O68" s="11" t="s">
        <v>23</v>
      </c>
      <c r="P68" s="583"/>
      <c r="Q68" s="400"/>
    </row>
    <row r="69" spans="2:20" ht="50.25" customHeight="1" outlineLevel="1" x14ac:dyDescent="0.3">
      <c r="B69" s="346" t="s">
        <v>390</v>
      </c>
      <c r="C69" s="512"/>
      <c r="D69" s="346" t="s">
        <v>391</v>
      </c>
      <c r="E69" s="346" t="s">
        <v>271</v>
      </c>
      <c r="F69" s="512"/>
      <c r="G69" s="346" t="s">
        <v>261</v>
      </c>
      <c r="H69" s="512"/>
      <c r="I69" s="113">
        <f>SUM(J69:M69)</f>
        <v>8684493.1999999993</v>
      </c>
      <c r="J69" s="109">
        <v>0</v>
      </c>
      <c r="K69" s="106">
        <v>0</v>
      </c>
      <c r="L69" s="106">
        <v>4342246.55</v>
      </c>
      <c r="M69" s="106">
        <v>4342246.6500000004</v>
      </c>
      <c r="N69" s="24" t="s">
        <v>384</v>
      </c>
      <c r="O69" s="43">
        <v>7184</v>
      </c>
      <c r="P69" s="400" t="s">
        <v>501</v>
      </c>
      <c r="Q69" s="400" t="s">
        <v>392</v>
      </c>
      <c r="T69" s="22"/>
    </row>
    <row r="70" spans="2:20" ht="48.75" customHeight="1" outlineLevel="1" x14ac:dyDescent="0.3">
      <c r="B70" s="347"/>
      <c r="C70" s="501"/>
      <c r="D70" s="347"/>
      <c r="E70" s="347"/>
      <c r="F70" s="501"/>
      <c r="G70" s="347"/>
      <c r="H70" s="501"/>
      <c r="I70" s="113"/>
      <c r="J70" s="109"/>
      <c r="K70" s="106"/>
      <c r="L70" s="106"/>
      <c r="M70" s="106"/>
      <c r="N70" s="24" t="s">
        <v>385</v>
      </c>
      <c r="O70" s="46">
        <v>633</v>
      </c>
      <c r="P70" s="401"/>
      <c r="Q70" s="401"/>
    </row>
    <row r="71" spans="2:20" ht="48.75" customHeight="1" outlineLevel="1" x14ac:dyDescent="0.3">
      <c r="B71" s="347"/>
      <c r="C71" s="501"/>
      <c r="D71" s="347"/>
      <c r="E71" s="347"/>
      <c r="F71" s="501"/>
      <c r="G71" s="347"/>
      <c r="H71" s="501"/>
      <c r="I71" s="113"/>
      <c r="J71" s="109"/>
      <c r="K71" s="106"/>
      <c r="L71" s="106"/>
      <c r="M71" s="106"/>
      <c r="N71" s="24" t="s">
        <v>393</v>
      </c>
      <c r="O71" s="31">
        <v>10.84</v>
      </c>
      <c r="P71" s="401"/>
      <c r="Q71" s="401"/>
    </row>
    <row r="72" spans="2:20" ht="46.8" outlineLevel="1" x14ac:dyDescent="0.3">
      <c r="B72" s="347"/>
      <c r="C72" s="501"/>
      <c r="D72" s="347"/>
      <c r="E72" s="347"/>
      <c r="F72" s="501"/>
      <c r="G72" s="347"/>
      <c r="H72" s="501"/>
      <c r="I72" s="113"/>
      <c r="J72" s="109"/>
      <c r="K72" s="106"/>
      <c r="L72" s="106"/>
      <c r="M72" s="106"/>
      <c r="N72" s="24" t="s">
        <v>387</v>
      </c>
      <c r="O72" s="189">
        <v>10.89</v>
      </c>
      <c r="P72" s="401"/>
      <c r="Q72" s="401"/>
    </row>
    <row r="73" spans="2:20" ht="46.8" outlineLevel="1" x14ac:dyDescent="0.3">
      <c r="B73" s="347"/>
      <c r="C73" s="501"/>
      <c r="D73" s="347"/>
      <c r="E73" s="347"/>
      <c r="F73" s="501"/>
      <c r="G73" s="347"/>
      <c r="H73" s="501"/>
      <c r="I73" s="113"/>
      <c r="J73" s="109"/>
      <c r="K73" s="106"/>
      <c r="L73" s="106"/>
      <c r="M73" s="106"/>
      <c r="N73" s="24" t="s">
        <v>394</v>
      </c>
      <c r="O73" s="43">
        <v>744</v>
      </c>
      <c r="P73" s="401"/>
      <c r="Q73" s="401"/>
    </row>
    <row r="74" spans="2:20" ht="31.2" outlineLevel="1" x14ac:dyDescent="0.3">
      <c r="B74" s="348"/>
      <c r="C74" s="502"/>
      <c r="D74" s="348"/>
      <c r="E74" s="348"/>
      <c r="F74" s="502"/>
      <c r="G74" s="348"/>
      <c r="H74" s="502"/>
      <c r="I74" s="116"/>
      <c r="J74" s="110"/>
      <c r="K74" s="107"/>
      <c r="L74" s="107"/>
      <c r="M74" s="107"/>
      <c r="N74" s="24" t="s">
        <v>395</v>
      </c>
      <c r="O74" s="39">
        <v>2670</v>
      </c>
      <c r="P74" s="402"/>
      <c r="Q74" s="402"/>
    </row>
    <row r="75" spans="2:20" ht="50.25" customHeight="1" outlineLevel="1" x14ac:dyDescent="0.3">
      <c r="B75" s="346" t="s">
        <v>396</v>
      </c>
      <c r="C75" s="512"/>
      <c r="D75" s="346" t="s">
        <v>397</v>
      </c>
      <c r="E75" s="346" t="s">
        <v>280</v>
      </c>
      <c r="F75" s="512"/>
      <c r="G75" s="346" t="s">
        <v>261</v>
      </c>
      <c r="H75" s="512"/>
      <c r="I75" s="114">
        <f>SUM(J75:M75)</f>
        <v>3093195.03</v>
      </c>
      <c r="J75" s="84">
        <v>0</v>
      </c>
      <c r="K75" s="67">
        <v>0</v>
      </c>
      <c r="L75" s="67">
        <v>1017968.86</v>
      </c>
      <c r="M75" s="67">
        <v>2075226.17</v>
      </c>
      <c r="N75" s="24" t="s">
        <v>384</v>
      </c>
      <c r="O75" s="31">
        <v>260</v>
      </c>
      <c r="P75" s="400" t="s">
        <v>333</v>
      </c>
      <c r="Q75" s="400" t="s">
        <v>276</v>
      </c>
    </row>
    <row r="76" spans="2:20" ht="48.75" customHeight="1" outlineLevel="1" x14ac:dyDescent="0.3">
      <c r="B76" s="347"/>
      <c r="C76" s="501"/>
      <c r="D76" s="347"/>
      <c r="E76" s="347"/>
      <c r="F76" s="501"/>
      <c r="G76" s="347"/>
      <c r="H76" s="501"/>
      <c r="I76" s="115"/>
      <c r="J76" s="109"/>
      <c r="K76" s="106"/>
      <c r="L76" s="106"/>
      <c r="M76" s="106"/>
      <c r="N76" s="24" t="s">
        <v>385</v>
      </c>
      <c r="O76" s="31">
        <v>298</v>
      </c>
      <c r="P76" s="401"/>
      <c r="Q76" s="401"/>
    </row>
    <row r="77" spans="2:20" ht="48.75" customHeight="1" outlineLevel="1" x14ac:dyDescent="0.3">
      <c r="B77" s="347"/>
      <c r="C77" s="501"/>
      <c r="D77" s="347"/>
      <c r="E77" s="347"/>
      <c r="F77" s="501"/>
      <c r="G77" s="347"/>
      <c r="H77" s="501"/>
      <c r="I77" s="115"/>
      <c r="J77" s="109"/>
      <c r="K77" s="106"/>
      <c r="L77" s="106"/>
      <c r="M77" s="106"/>
      <c r="N77" s="24" t="s">
        <v>393</v>
      </c>
      <c r="O77" s="102">
        <v>8</v>
      </c>
      <c r="P77" s="401"/>
      <c r="Q77" s="401"/>
    </row>
    <row r="78" spans="2:20" ht="48.75" customHeight="1" outlineLevel="1" x14ac:dyDescent="0.3">
      <c r="B78" s="347"/>
      <c r="C78" s="501"/>
      <c r="D78" s="347"/>
      <c r="E78" s="347"/>
      <c r="F78" s="501"/>
      <c r="G78" s="347"/>
      <c r="H78" s="501"/>
      <c r="I78" s="115"/>
      <c r="J78" s="109"/>
      <c r="K78" s="106"/>
      <c r="L78" s="106"/>
      <c r="M78" s="106"/>
      <c r="N78" s="24" t="s">
        <v>387</v>
      </c>
      <c r="O78" s="46">
        <v>9.56</v>
      </c>
      <c r="P78" s="401"/>
      <c r="Q78" s="401"/>
    </row>
    <row r="79" spans="2:20" ht="15.75" customHeight="1" outlineLevel="1" x14ac:dyDescent="0.3">
      <c r="B79" s="346" t="s">
        <v>398</v>
      </c>
      <c r="C79" s="512"/>
      <c r="D79" s="346" t="s">
        <v>399</v>
      </c>
      <c r="E79" s="346" t="s">
        <v>354</v>
      </c>
      <c r="F79" s="512"/>
      <c r="G79" s="346" t="s">
        <v>261</v>
      </c>
      <c r="H79" s="512"/>
      <c r="I79" s="316">
        <f>SUM(J79:M79)</f>
        <v>17068874.91</v>
      </c>
      <c r="J79" s="84">
        <v>0</v>
      </c>
      <c r="K79" s="67">
        <v>0</v>
      </c>
      <c r="L79" s="67">
        <v>6079249.9900000002</v>
      </c>
      <c r="M79" s="67">
        <v>10989624.92</v>
      </c>
      <c r="N79" s="346" t="s">
        <v>384</v>
      </c>
      <c r="O79" s="25">
        <v>431</v>
      </c>
      <c r="P79" s="400" t="s">
        <v>718</v>
      </c>
      <c r="Q79" s="400" t="s">
        <v>764</v>
      </c>
    </row>
    <row r="80" spans="2:20" ht="34.5" customHeight="1" outlineLevel="1" x14ac:dyDescent="0.3">
      <c r="B80" s="347"/>
      <c r="C80" s="501"/>
      <c r="D80" s="347"/>
      <c r="E80" s="347"/>
      <c r="F80" s="501"/>
      <c r="G80" s="347"/>
      <c r="H80" s="501"/>
      <c r="I80" s="313"/>
      <c r="J80" s="106"/>
      <c r="K80" s="106"/>
      <c r="L80" s="234"/>
      <c r="M80" s="234"/>
      <c r="N80" s="348"/>
      <c r="O80" s="314"/>
      <c r="P80" s="401"/>
      <c r="Q80" s="401"/>
    </row>
    <row r="81" spans="2:17" ht="15.75" customHeight="1" outlineLevel="1" x14ac:dyDescent="0.3">
      <c r="B81" s="347"/>
      <c r="C81" s="501"/>
      <c r="D81" s="347"/>
      <c r="E81" s="347"/>
      <c r="F81" s="501"/>
      <c r="G81" s="347"/>
      <c r="H81" s="501"/>
      <c r="I81" s="115"/>
      <c r="J81" s="109"/>
      <c r="K81" s="106"/>
      <c r="L81" s="106"/>
      <c r="M81" s="106"/>
      <c r="N81" s="346" t="s">
        <v>385</v>
      </c>
      <c r="O81" s="38">
        <v>1490</v>
      </c>
      <c r="P81" s="401"/>
      <c r="Q81" s="219"/>
    </row>
    <row r="82" spans="2:17" ht="36.75" customHeight="1" outlineLevel="1" x14ac:dyDescent="0.3">
      <c r="B82" s="347"/>
      <c r="C82" s="501"/>
      <c r="D82" s="347"/>
      <c r="E82" s="347"/>
      <c r="F82" s="501"/>
      <c r="G82" s="347"/>
      <c r="H82" s="501"/>
      <c r="I82" s="115"/>
      <c r="J82" s="109"/>
      <c r="K82" s="106"/>
      <c r="L82" s="106"/>
      <c r="M82" s="106"/>
      <c r="N82" s="348"/>
      <c r="O82" s="314"/>
      <c r="P82" s="401"/>
      <c r="Q82" s="219"/>
    </row>
    <row r="83" spans="2:17" ht="15.6" outlineLevel="1" x14ac:dyDescent="0.3">
      <c r="B83" s="347"/>
      <c r="C83" s="501"/>
      <c r="D83" s="347"/>
      <c r="E83" s="347"/>
      <c r="F83" s="501"/>
      <c r="G83" s="347"/>
      <c r="H83" s="501"/>
      <c r="I83" s="115"/>
      <c r="J83" s="109"/>
      <c r="K83" s="106"/>
      <c r="L83" s="106"/>
      <c r="M83" s="106"/>
      <c r="N83" s="346" t="s">
        <v>393</v>
      </c>
      <c r="O83" s="25">
        <v>25.52</v>
      </c>
      <c r="P83" s="401"/>
      <c r="Q83" s="83"/>
    </row>
    <row r="84" spans="2:17" ht="36" customHeight="1" outlineLevel="1" x14ac:dyDescent="0.3">
      <c r="B84" s="347"/>
      <c r="C84" s="501"/>
      <c r="D84" s="347"/>
      <c r="E84" s="347"/>
      <c r="F84" s="501"/>
      <c r="G84" s="347"/>
      <c r="H84" s="501"/>
      <c r="I84" s="115"/>
      <c r="J84" s="109"/>
      <c r="K84" s="106"/>
      <c r="L84" s="106"/>
      <c r="M84" s="106"/>
      <c r="N84" s="348"/>
      <c r="O84" s="234"/>
      <c r="P84" s="401"/>
      <c r="Q84" s="83"/>
    </row>
    <row r="85" spans="2:17" ht="15.6" outlineLevel="1" x14ac:dyDescent="0.3">
      <c r="B85" s="347"/>
      <c r="C85" s="501"/>
      <c r="D85" s="347"/>
      <c r="E85" s="347"/>
      <c r="F85" s="501"/>
      <c r="G85" s="347"/>
      <c r="H85" s="501"/>
      <c r="I85" s="115"/>
      <c r="J85" s="109"/>
      <c r="K85" s="106"/>
      <c r="L85" s="106"/>
      <c r="M85" s="106"/>
      <c r="N85" s="346" t="s">
        <v>387</v>
      </c>
      <c r="O85" s="25">
        <v>44.12</v>
      </c>
      <c r="P85" s="401"/>
      <c r="Q85" s="83"/>
    </row>
    <row r="86" spans="2:17" ht="36" customHeight="1" outlineLevel="1" x14ac:dyDescent="0.3">
      <c r="B86" s="347"/>
      <c r="C86" s="501"/>
      <c r="D86" s="347"/>
      <c r="E86" s="347"/>
      <c r="F86" s="501"/>
      <c r="G86" s="347"/>
      <c r="H86" s="501"/>
      <c r="I86" s="115"/>
      <c r="J86" s="109"/>
      <c r="K86" s="106"/>
      <c r="L86" s="106"/>
      <c r="M86" s="106"/>
      <c r="N86" s="348"/>
      <c r="O86" s="234"/>
      <c r="P86" s="401"/>
      <c r="Q86" s="83"/>
    </row>
    <row r="87" spans="2:17" ht="15.6" outlineLevel="1" x14ac:dyDescent="0.3">
      <c r="B87" s="347"/>
      <c r="C87" s="501"/>
      <c r="D87" s="347"/>
      <c r="E87" s="347"/>
      <c r="F87" s="501"/>
      <c r="G87" s="347"/>
      <c r="H87" s="501"/>
      <c r="I87" s="115"/>
      <c r="J87" s="109"/>
      <c r="K87" s="106"/>
      <c r="L87" s="106"/>
      <c r="M87" s="106"/>
      <c r="N87" s="346" t="s">
        <v>394</v>
      </c>
      <c r="O87" s="38">
        <v>3331</v>
      </c>
      <c r="P87" s="401"/>
      <c r="Q87" s="83"/>
    </row>
    <row r="88" spans="2:17" ht="34.5" customHeight="1" outlineLevel="1" x14ac:dyDescent="0.3">
      <c r="B88" s="348"/>
      <c r="C88" s="108"/>
      <c r="D88" s="348"/>
      <c r="E88" s="348"/>
      <c r="F88" s="108"/>
      <c r="G88" s="348"/>
      <c r="H88" s="108"/>
      <c r="I88" s="115"/>
      <c r="J88" s="109"/>
      <c r="K88" s="106"/>
      <c r="L88" s="106"/>
      <c r="M88" s="106"/>
      <c r="N88" s="348"/>
      <c r="O88" s="315"/>
      <c r="P88" s="157"/>
      <c r="Q88" s="83"/>
    </row>
    <row r="89" spans="2:17" ht="15.6" outlineLevel="1" x14ac:dyDescent="0.3">
      <c r="B89" s="346" t="s">
        <v>400</v>
      </c>
      <c r="C89" s="512"/>
      <c r="D89" s="346" t="s">
        <v>401</v>
      </c>
      <c r="E89" s="346" t="s">
        <v>291</v>
      </c>
      <c r="F89" s="512"/>
      <c r="G89" s="346" t="s">
        <v>261</v>
      </c>
      <c r="H89" s="512"/>
      <c r="I89" s="177">
        <f>SUM(J89:M89)</f>
        <v>8451136.0700000003</v>
      </c>
      <c r="J89" s="178">
        <v>0</v>
      </c>
      <c r="K89" s="135">
        <v>0</v>
      </c>
      <c r="L89" s="135">
        <v>2774913.96</v>
      </c>
      <c r="M89" s="135">
        <v>5676222.1100000003</v>
      </c>
      <c r="N89" s="369" t="s">
        <v>384</v>
      </c>
      <c r="O89" s="25">
        <f>133</f>
        <v>133</v>
      </c>
      <c r="P89" s="403" t="s">
        <v>333</v>
      </c>
      <c r="Q89" s="400" t="s">
        <v>519</v>
      </c>
    </row>
    <row r="90" spans="2:17" ht="36" customHeight="1" outlineLevel="1" x14ac:dyDescent="0.3">
      <c r="B90" s="347"/>
      <c r="C90" s="501"/>
      <c r="D90" s="347"/>
      <c r="E90" s="347"/>
      <c r="F90" s="501"/>
      <c r="G90" s="347"/>
      <c r="H90" s="501"/>
      <c r="I90" s="238"/>
      <c r="J90" s="202"/>
      <c r="K90" s="174"/>
      <c r="L90" s="234"/>
      <c r="M90" s="234"/>
      <c r="N90" s="406"/>
      <c r="O90" s="203"/>
      <c r="P90" s="404"/>
      <c r="Q90" s="401"/>
    </row>
    <row r="91" spans="2:17" ht="15.6" outlineLevel="1" x14ac:dyDescent="0.3">
      <c r="B91" s="347"/>
      <c r="C91" s="501"/>
      <c r="D91" s="347"/>
      <c r="E91" s="347"/>
      <c r="F91" s="501"/>
      <c r="G91" s="347"/>
      <c r="H91" s="501"/>
      <c r="I91" s="146"/>
      <c r="J91" s="109"/>
      <c r="K91" s="106"/>
      <c r="L91" s="147"/>
      <c r="M91" s="147"/>
      <c r="N91" s="369" t="s">
        <v>385</v>
      </c>
      <c r="O91" s="38">
        <f>460+133+194+133</f>
        <v>920</v>
      </c>
      <c r="P91" s="404"/>
      <c r="Q91" s="401"/>
    </row>
    <row r="92" spans="2:17" ht="37.5" customHeight="1" outlineLevel="1" x14ac:dyDescent="0.3">
      <c r="B92" s="347"/>
      <c r="C92" s="501"/>
      <c r="D92" s="347"/>
      <c r="E92" s="347"/>
      <c r="F92" s="501"/>
      <c r="G92" s="347"/>
      <c r="H92" s="501"/>
      <c r="I92" s="146"/>
      <c r="J92" s="109"/>
      <c r="K92" s="106"/>
      <c r="L92" s="147"/>
      <c r="M92" s="147"/>
      <c r="N92" s="406"/>
      <c r="O92" s="237"/>
      <c r="P92" s="404"/>
      <c r="Q92" s="401"/>
    </row>
    <row r="93" spans="2:17" ht="15.6" outlineLevel="1" x14ac:dyDescent="0.3">
      <c r="B93" s="347"/>
      <c r="C93" s="501"/>
      <c r="D93" s="347"/>
      <c r="E93" s="347"/>
      <c r="F93" s="501"/>
      <c r="G93" s="347"/>
      <c r="H93" s="501"/>
      <c r="I93" s="115"/>
      <c r="J93" s="109"/>
      <c r="K93" s="106"/>
      <c r="L93" s="106"/>
      <c r="M93" s="106"/>
      <c r="N93" s="369" t="s">
        <v>393</v>
      </c>
      <c r="O93" s="25">
        <v>5</v>
      </c>
      <c r="P93" s="404"/>
      <c r="Q93" s="401"/>
    </row>
    <row r="94" spans="2:17" ht="36.75" customHeight="1" outlineLevel="1" x14ac:dyDescent="0.3">
      <c r="B94" s="347"/>
      <c r="C94" s="501"/>
      <c r="D94" s="347"/>
      <c r="E94" s="347"/>
      <c r="F94" s="501"/>
      <c r="G94" s="347"/>
      <c r="H94" s="501"/>
      <c r="I94" s="115"/>
      <c r="J94" s="109"/>
      <c r="K94" s="106"/>
      <c r="L94" s="106"/>
      <c r="M94" s="106"/>
      <c r="N94" s="406"/>
      <c r="O94" s="203"/>
      <c r="P94" s="404"/>
      <c r="Q94" s="401"/>
    </row>
    <row r="95" spans="2:17" ht="15.6" outlineLevel="1" x14ac:dyDescent="0.3">
      <c r="B95" s="347"/>
      <c r="C95" s="501"/>
      <c r="D95" s="347"/>
      <c r="E95" s="347"/>
      <c r="F95" s="501"/>
      <c r="G95" s="347"/>
      <c r="H95" s="501"/>
      <c r="I95" s="115"/>
      <c r="J95" s="109"/>
      <c r="K95" s="106"/>
      <c r="L95" s="106"/>
      <c r="M95" s="106"/>
      <c r="N95" s="369" t="s">
        <v>387</v>
      </c>
      <c r="O95" s="25">
        <f>6+3.04+5.78+1.79</f>
        <v>16.61</v>
      </c>
      <c r="P95" s="404"/>
      <c r="Q95" s="401"/>
    </row>
    <row r="96" spans="2:17" ht="38.25" customHeight="1" outlineLevel="1" x14ac:dyDescent="0.3">
      <c r="B96" s="347"/>
      <c r="C96" s="501"/>
      <c r="D96" s="347"/>
      <c r="E96" s="347"/>
      <c r="F96" s="501"/>
      <c r="G96" s="347"/>
      <c r="H96" s="501"/>
      <c r="I96" s="115"/>
      <c r="J96" s="109"/>
      <c r="K96" s="106"/>
      <c r="L96" s="106"/>
      <c r="M96" s="106"/>
      <c r="N96" s="406"/>
      <c r="O96" s="239"/>
      <c r="P96" s="404"/>
      <c r="Q96" s="401"/>
    </row>
    <row r="97" spans="2:17" ht="15.6" outlineLevel="1" x14ac:dyDescent="0.3">
      <c r="B97" s="347"/>
      <c r="C97" s="501"/>
      <c r="D97" s="347"/>
      <c r="E97" s="347"/>
      <c r="F97" s="501"/>
      <c r="G97" s="347"/>
      <c r="H97" s="501"/>
      <c r="I97" s="115"/>
      <c r="J97" s="109"/>
      <c r="K97" s="106"/>
      <c r="L97" s="106"/>
      <c r="M97" s="106"/>
      <c r="N97" s="369" t="s">
        <v>394</v>
      </c>
      <c r="O97" s="38">
        <f>460+82+200+100</f>
        <v>842</v>
      </c>
      <c r="P97" s="404"/>
      <c r="Q97" s="401"/>
    </row>
    <row r="98" spans="2:17" ht="36" customHeight="1" outlineLevel="1" x14ac:dyDescent="0.3">
      <c r="B98" s="50"/>
      <c r="C98" s="108"/>
      <c r="D98" s="50"/>
      <c r="E98" s="50"/>
      <c r="F98" s="108"/>
      <c r="G98" s="50"/>
      <c r="H98" s="108"/>
      <c r="I98" s="115"/>
      <c r="J98" s="109"/>
      <c r="K98" s="106"/>
      <c r="L98" s="106"/>
      <c r="M98" s="148"/>
      <c r="N98" s="406"/>
      <c r="O98" s="204"/>
      <c r="P98" s="157"/>
      <c r="Q98" s="83"/>
    </row>
    <row r="99" spans="2:17" ht="15.6" outlineLevel="1" x14ac:dyDescent="0.3">
      <c r="B99" s="346" t="s">
        <v>402</v>
      </c>
      <c r="C99" s="512"/>
      <c r="D99" s="346" t="s">
        <v>403</v>
      </c>
      <c r="E99" s="346" t="s">
        <v>297</v>
      </c>
      <c r="F99" s="512"/>
      <c r="G99" s="346" t="s">
        <v>261</v>
      </c>
      <c r="H99" s="512"/>
      <c r="I99" s="114">
        <f>SUM(J99:M99)</f>
        <v>2552034.4900000002</v>
      </c>
      <c r="J99" s="84">
        <v>0</v>
      </c>
      <c r="K99" s="67">
        <v>0</v>
      </c>
      <c r="L99" s="67">
        <v>957225.37</v>
      </c>
      <c r="M99" s="145">
        <v>1594809.12</v>
      </c>
      <c r="N99" s="346" t="s">
        <v>384</v>
      </c>
      <c r="O99" s="83">
        <v>150</v>
      </c>
      <c r="P99" s="403" t="s">
        <v>719</v>
      </c>
      <c r="Q99" s="400" t="s">
        <v>720</v>
      </c>
    </row>
    <row r="100" spans="2:17" ht="36" customHeight="1" outlineLevel="1" x14ac:dyDescent="0.3">
      <c r="B100" s="347"/>
      <c r="C100" s="501"/>
      <c r="D100" s="347"/>
      <c r="E100" s="347"/>
      <c r="F100" s="501"/>
      <c r="G100" s="347"/>
      <c r="H100" s="501"/>
      <c r="I100" s="146"/>
      <c r="J100" s="109"/>
      <c r="K100" s="106"/>
      <c r="L100" s="147"/>
      <c r="M100" s="147"/>
      <c r="N100" s="348"/>
      <c r="O100" s="142"/>
      <c r="P100" s="401"/>
      <c r="Q100" s="401"/>
    </row>
    <row r="101" spans="2:17" ht="15.6" outlineLevel="1" x14ac:dyDescent="0.3">
      <c r="B101" s="347"/>
      <c r="C101" s="501"/>
      <c r="D101" s="347"/>
      <c r="E101" s="347"/>
      <c r="F101" s="501"/>
      <c r="G101" s="347"/>
      <c r="H101" s="501"/>
      <c r="I101" s="115"/>
      <c r="J101" s="109"/>
      <c r="K101" s="106"/>
      <c r="L101" s="106"/>
      <c r="M101" s="148"/>
      <c r="N101" s="346" t="s">
        <v>385</v>
      </c>
      <c r="O101" s="25">
        <v>213</v>
      </c>
      <c r="P101" s="404"/>
      <c r="Q101" s="401"/>
    </row>
    <row r="102" spans="2:17" ht="35.25" customHeight="1" outlineLevel="1" x14ac:dyDescent="0.3">
      <c r="B102" s="347"/>
      <c r="C102" s="501"/>
      <c r="D102" s="347"/>
      <c r="E102" s="347"/>
      <c r="F102" s="501"/>
      <c r="G102" s="347"/>
      <c r="H102" s="501"/>
      <c r="I102" s="115"/>
      <c r="J102" s="109"/>
      <c r="K102" s="106"/>
      <c r="L102" s="106"/>
      <c r="M102" s="148"/>
      <c r="N102" s="348"/>
      <c r="O102" s="140"/>
      <c r="P102" s="404"/>
      <c r="Q102" s="401"/>
    </row>
    <row r="103" spans="2:17" ht="15.6" outlineLevel="1" x14ac:dyDescent="0.3">
      <c r="B103" s="347"/>
      <c r="C103" s="501"/>
      <c r="D103" s="347"/>
      <c r="E103" s="347"/>
      <c r="F103" s="501"/>
      <c r="G103" s="347"/>
      <c r="H103" s="501"/>
      <c r="I103" s="115"/>
      <c r="J103" s="109"/>
      <c r="K103" s="106"/>
      <c r="L103" s="106"/>
      <c r="M103" s="148"/>
      <c r="N103" s="346" t="s">
        <v>393</v>
      </c>
      <c r="O103" s="25">
        <v>3.8</v>
      </c>
      <c r="P103" s="404"/>
      <c r="Q103" s="401"/>
    </row>
    <row r="104" spans="2:17" ht="36" customHeight="1" outlineLevel="1" x14ac:dyDescent="0.3">
      <c r="B104" s="347"/>
      <c r="C104" s="501"/>
      <c r="D104" s="347"/>
      <c r="E104" s="347"/>
      <c r="F104" s="501"/>
      <c r="G104" s="347"/>
      <c r="H104" s="501"/>
      <c r="I104" s="115"/>
      <c r="J104" s="109"/>
      <c r="K104" s="106"/>
      <c r="L104" s="106"/>
      <c r="M104" s="106"/>
      <c r="N104" s="348"/>
      <c r="O104" s="142"/>
      <c r="P104" s="401"/>
      <c r="Q104" s="401"/>
    </row>
    <row r="105" spans="2:17" ht="15.6" outlineLevel="1" x14ac:dyDescent="0.3">
      <c r="B105" s="347"/>
      <c r="C105" s="501"/>
      <c r="D105" s="347"/>
      <c r="E105" s="347"/>
      <c r="F105" s="501"/>
      <c r="G105" s="347"/>
      <c r="H105" s="501"/>
      <c r="I105" s="115"/>
      <c r="J105" s="109"/>
      <c r="K105" s="106"/>
      <c r="L105" s="106"/>
      <c r="M105" s="148"/>
      <c r="N105" s="346" t="s">
        <v>387</v>
      </c>
      <c r="O105" s="25">
        <v>6.3</v>
      </c>
      <c r="P105" s="404"/>
      <c r="Q105" s="401"/>
    </row>
    <row r="106" spans="2:17" ht="35.25" customHeight="1" x14ac:dyDescent="0.3">
      <c r="B106" s="50"/>
      <c r="C106" s="108"/>
      <c r="D106" s="50"/>
      <c r="E106" s="50"/>
      <c r="F106" s="108"/>
      <c r="G106" s="50"/>
      <c r="H106" s="108"/>
      <c r="I106" s="115"/>
      <c r="J106" s="109"/>
      <c r="K106" s="106"/>
      <c r="L106" s="106"/>
      <c r="M106" s="106"/>
      <c r="N106" s="348"/>
      <c r="O106" s="140"/>
      <c r="P106" s="83"/>
      <c r="Q106" s="83"/>
    </row>
    <row r="107" spans="2:17" ht="15.6" x14ac:dyDescent="0.3">
      <c r="B107" s="358" t="s">
        <v>105</v>
      </c>
      <c r="C107" s="358"/>
      <c r="D107" s="358"/>
      <c r="E107" s="358"/>
      <c r="F107" s="358"/>
      <c r="G107" s="358"/>
      <c r="H107" s="358"/>
      <c r="I107" s="181">
        <f>I52</f>
        <v>39849733.700000003</v>
      </c>
      <c r="J107" s="181">
        <f>J52</f>
        <v>0</v>
      </c>
      <c r="K107" s="181">
        <f>K52</f>
        <v>0</v>
      </c>
      <c r="L107" s="213">
        <f>L52</f>
        <v>15171604.729999999</v>
      </c>
      <c r="M107" s="213">
        <f>M52</f>
        <v>24678128.970000003</v>
      </c>
      <c r="N107" s="581"/>
      <c r="O107" s="581"/>
      <c r="P107" s="581"/>
      <c r="Q107" s="581"/>
    </row>
    <row r="108" spans="2:17" ht="15.6" x14ac:dyDescent="0.3">
      <c r="B108" s="365"/>
      <c r="C108" s="365"/>
      <c r="D108" s="365"/>
      <c r="E108" s="365"/>
      <c r="F108" s="365"/>
      <c r="G108" s="365"/>
      <c r="H108" s="365"/>
      <c r="I108" s="317"/>
      <c r="J108" s="182"/>
      <c r="K108" s="182"/>
      <c r="L108" s="318"/>
      <c r="M108" s="318"/>
      <c r="N108" s="591"/>
      <c r="O108" s="591"/>
      <c r="P108" s="591"/>
      <c r="Q108" s="591"/>
    </row>
    <row r="109" spans="2:17" ht="32.25" customHeight="1" x14ac:dyDescent="0.3">
      <c r="B109" s="538" t="s">
        <v>731</v>
      </c>
      <c r="C109" s="538"/>
      <c r="D109" s="538"/>
      <c r="E109" s="538"/>
      <c r="F109" s="538"/>
      <c r="G109" s="538"/>
      <c r="H109" s="538"/>
      <c r="I109" s="538"/>
      <c r="J109" s="538"/>
      <c r="K109" s="538"/>
      <c r="L109" s="538"/>
      <c r="M109" s="538"/>
      <c r="N109" s="538"/>
      <c r="O109" s="538"/>
      <c r="P109" s="538"/>
      <c r="Q109" s="538"/>
    </row>
    <row r="110" spans="2:17" ht="15.6" x14ac:dyDescent="0.3">
      <c r="B110" s="16"/>
      <c r="C110" s="15"/>
      <c r="D110" s="16"/>
      <c r="E110" s="15"/>
      <c r="F110" s="15"/>
      <c r="G110" s="16"/>
      <c r="H110" s="15"/>
      <c r="I110" s="118"/>
      <c r="J110" s="42"/>
      <c r="K110" s="21"/>
      <c r="L110" s="21"/>
      <c r="M110" s="21"/>
      <c r="N110" s="16"/>
      <c r="O110" s="14"/>
      <c r="P110" s="16"/>
      <c r="Q110" s="16"/>
    </row>
    <row r="111" spans="2:17" ht="15.6" x14ac:dyDescent="0.3">
      <c r="B111" s="436" t="s">
        <v>106</v>
      </c>
      <c r="C111" s="436"/>
      <c r="D111" s="436"/>
      <c r="E111" s="436"/>
      <c r="N111" s="16"/>
      <c r="O111" s="17"/>
      <c r="P111" s="18"/>
      <c r="Q111" s="16"/>
    </row>
    <row r="112" spans="2:17" ht="15.6" x14ac:dyDescent="0.3">
      <c r="B112" s="10" t="s">
        <v>3</v>
      </c>
      <c r="C112" s="359" t="s">
        <v>107</v>
      </c>
      <c r="D112" s="359"/>
      <c r="E112" s="359"/>
      <c r="F112" s="387" t="s">
        <v>108</v>
      </c>
      <c r="G112" s="387"/>
      <c r="H112" s="387"/>
      <c r="I112" s="387"/>
      <c r="J112" s="359" t="s">
        <v>109</v>
      </c>
      <c r="K112" s="387"/>
      <c r="L112" s="387"/>
      <c r="M112" s="387"/>
      <c r="N112" s="16"/>
      <c r="O112" s="14"/>
      <c r="P112" s="18"/>
      <c r="Q112" s="16"/>
    </row>
    <row r="113" spans="2:17" ht="15.6" x14ac:dyDescent="0.3">
      <c r="B113" s="4">
        <v>1</v>
      </c>
      <c r="C113" s="422">
        <v>2</v>
      </c>
      <c r="D113" s="422"/>
      <c r="E113" s="422"/>
      <c r="F113" s="422">
        <v>3</v>
      </c>
      <c r="G113" s="422"/>
      <c r="H113" s="422"/>
      <c r="I113" s="422"/>
      <c r="J113" s="422">
        <v>4</v>
      </c>
      <c r="K113" s="422"/>
      <c r="L113" s="422"/>
      <c r="M113" s="422"/>
      <c r="N113" s="16"/>
      <c r="O113" s="17"/>
      <c r="P113" s="18"/>
      <c r="Q113" s="16"/>
    </row>
    <row r="114" spans="2:17" ht="32.25" customHeight="1" x14ac:dyDescent="0.3">
      <c r="B114" s="8"/>
      <c r="C114" s="378" t="s">
        <v>303</v>
      </c>
      <c r="D114" s="378"/>
      <c r="E114" s="378"/>
      <c r="F114" s="484"/>
      <c r="G114" s="484"/>
      <c r="H114" s="484"/>
      <c r="I114" s="484"/>
      <c r="J114" s="484"/>
      <c r="K114" s="484"/>
      <c r="L114" s="484"/>
      <c r="M114" s="484"/>
      <c r="N114" s="16"/>
      <c r="O114" s="14"/>
      <c r="P114" s="18"/>
      <c r="Q114" s="16"/>
    </row>
    <row r="115" spans="2:17" ht="15.6" x14ac:dyDescent="0.3">
      <c r="N115" s="16"/>
      <c r="O115" s="17"/>
      <c r="P115" s="18"/>
      <c r="Q115" s="16"/>
    </row>
    <row r="116" spans="2:17" ht="15.6" x14ac:dyDescent="0.3">
      <c r="B116" s="436" t="s">
        <v>110</v>
      </c>
      <c r="C116" s="436"/>
      <c r="D116" s="436"/>
      <c r="E116" s="436"/>
      <c r="F116" s="436"/>
      <c r="N116" s="16"/>
      <c r="O116" s="14"/>
      <c r="P116" s="18"/>
      <c r="Q116" s="16"/>
    </row>
    <row r="117" spans="2:17" ht="15.6" x14ac:dyDescent="0.3">
      <c r="B117" s="10" t="s">
        <v>3</v>
      </c>
      <c r="C117" s="387" t="s">
        <v>111</v>
      </c>
      <c r="D117" s="387"/>
      <c r="E117" s="387"/>
      <c r="F117" s="387" t="s">
        <v>108</v>
      </c>
      <c r="G117" s="387"/>
      <c r="H117" s="387"/>
      <c r="I117" s="387"/>
      <c r="J117" s="359" t="s">
        <v>112</v>
      </c>
      <c r="K117" s="387"/>
      <c r="L117" s="387"/>
      <c r="M117" s="387"/>
      <c r="N117" s="16"/>
      <c r="O117" s="17"/>
      <c r="P117" s="18"/>
      <c r="Q117" s="16"/>
    </row>
    <row r="118" spans="2:17" ht="15.6" x14ac:dyDescent="0.3">
      <c r="B118" s="4">
        <v>1</v>
      </c>
      <c r="C118" s="422">
        <v>2</v>
      </c>
      <c r="D118" s="422"/>
      <c r="E118" s="422"/>
      <c r="F118" s="422">
        <v>3</v>
      </c>
      <c r="G118" s="422"/>
      <c r="H118" s="422"/>
      <c r="I118" s="422"/>
      <c r="J118" s="422">
        <v>4</v>
      </c>
      <c r="K118" s="422"/>
      <c r="L118" s="422"/>
      <c r="M118" s="422"/>
      <c r="N118" s="16"/>
      <c r="O118" s="14"/>
      <c r="P118" s="18"/>
      <c r="Q118" s="16"/>
    </row>
    <row r="119" spans="2:17" ht="48" customHeight="1" x14ac:dyDescent="0.3">
      <c r="B119" s="8"/>
      <c r="C119" s="378" t="s">
        <v>304</v>
      </c>
      <c r="D119" s="378"/>
      <c r="E119" s="378"/>
      <c r="F119" s="484"/>
      <c r="G119" s="484"/>
      <c r="H119" s="484"/>
      <c r="I119" s="484"/>
      <c r="J119" s="484"/>
      <c r="K119" s="484"/>
      <c r="L119" s="484"/>
      <c r="M119" s="484"/>
      <c r="N119" s="16"/>
      <c r="O119" s="13"/>
      <c r="P119" s="18"/>
      <c r="Q119" s="16"/>
    </row>
    <row r="120" spans="2:17" ht="15.6" x14ac:dyDescent="0.3">
      <c r="N120" s="16"/>
      <c r="O120" s="14"/>
      <c r="P120" s="18"/>
      <c r="Q120" s="16"/>
    </row>
    <row r="121" spans="2:17" ht="15.6" x14ac:dyDescent="0.3">
      <c r="B121" s="436" t="s">
        <v>113</v>
      </c>
      <c r="C121" s="436"/>
      <c r="D121" s="436"/>
    </row>
    <row r="122" spans="2:17" ht="15.6" x14ac:dyDescent="0.3">
      <c r="B122" s="10" t="s">
        <v>3</v>
      </c>
      <c r="C122" s="359" t="s">
        <v>114</v>
      </c>
      <c r="D122" s="359"/>
      <c r="E122" s="359"/>
      <c r="F122" s="437" t="s">
        <v>115</v>
      </c>
      <c r="G122" s="438"/>
      <c r="H122" s="438"/>
      <c r="I122" s="438"/>
      <c r="J122" s="438"/>
      <c r="K122" s="438"/>
      <c r="L122" s="438"/>
      <c r="M122" s="439"/>
    </row>
    <row r="123" spans="2:17" ht="15.6" x14ac:dyDescent="0.3">
      <c r="B123" s="4">
        <v>1</v>
      </c>
      <c r="C123" s="422">
        <v>2</v>
      </c>
      <c r="D123" s="422"/>
      <c r="E123" s="422"/>
      <c r="F123" s="440">
        <v>3</v>
      </c>
      <c r="G123" s="441"/>
      <c r="H123" s="441"/>
      <c r="I123" s="441"/>
      <c r="J123" s="441"/>
      <c r="K123" s="441"/>
      <c r="L123" s="441"/>
      <c r="M123" s="442"/>
    </row>
    <row r="124" spans="2:17" ht="19.2" customHeight="1" x14ac:dyDescent="0.3">
      <c r="B124" s="26" t="s">
        <v>15</v>
      </c>
      <c r="C124" s="435" t="s">
        <v>16</v>
      </c>
      <c r="D124" s="435"/>
      <c r="E124" s="435"/>
      <c r="F124" s="432" t="s">
        <v>16</v>
      </c>
      <c r="G124" s="433"/>
      <c r="H124" s="433"/>
      <c r="I124" s="433"/>
      <c r="J124" s="433"/>
      <c r="K124" s="433"/>
      <c r="L124" s="433"/>
      <c r="M124" s="434"/>
    </row>
    <row r="126" spans="2:17" ht="15.6" x14ac:dyDescent="0.3">
      <c r="B126" s="436" t="s">
        <v>116</v>
      </c>
      <c r="C126" s="436"/>
      <c r="D126" s="436"/>
      <c r="E126" s="436"/>
      <c r="F126" s="436"/>
      <c r="G126" s="436"/>
    </row>
    <row r="127" spans="2:17" ht="15.6" x14ac:dyDescent="0.3">
      <c r="B127" s="10" t="s">
        <v>3</v>
      </c>
      <c r="C127" s="437" t="s">
        <v>117</v>
      </c>
      <c r="D127" s="438"/>
      <c r="E127" s="438"/>
      <c r="F127" s="438"/>
      <c r="G127" s="438"/>
      <c r="H127" s="438"/>
      <c r="I127" s="438"/>
      <c r="J127" s="438"/>
      <c r="K127" s="438"/>
      <c r="L127" s="438"/>
      <c r="M127" s="439"/>
    </row>
    <row r="128" spans="2:17" ht="15.6" x14ac:dyDescent="0.3">
      <c r="B128" s="4">
        <v>1</v>
      </c>
      <c r="C128" s="440">
        <v>2</v>
      </c>
      <c r="D128" s="441"/>
      <c r="E128" s="441"/>
      <c r="F128" s="441"/>
      <c r="G128" s="441"/>
      <c r="H128" s="441"/>
      <c r="I128" s="441"/>
      <c r="J128" s="441"/>
      <c r="K128" s="441"/>
      <c r="L128" s="441"/>
      <c r="M128" s="442"/>
    </row>
    <row r="129" spans="2:13" ht="15.6" x14ac:dyDescent="0.3">
      <c r="B129" s="8"/>
      <c r="C129" s="429" t="s">
        <v>305</v>
      </c>
      <c r="D129" s="430"/>
      <c r="E129" s="430"/>
      <c r="F129" s="430"/>
      <c r="G129" s="430"/>
      <c r="H129" s="430"/>
      <c r="I129" s="430"/>
      <c r="J129" s="430"/>
      <c r="K129" s="430"/>
      <c r="L129" s="430"/>
      <c r="M129" s="431"/>
    </row>
  </sheetData>
  <mergeCells count="211">
    <mergeCell ref="B109:Q109"/>
    <mergeCell ref="B108:H108"/>
    <mergeCell ref="N108:Q108"/>
    <mergeCell ref="F34:H34"/>
    <mergeCell ref="F30:H30"/>
    <mergeCell ref="F22:H22"/>
    <mergeCell ref="F38:H38"/>
    <mergeCell ref="B45:E45"/>
    <mergeCell ref="F45:H45"/>
    <mergeCell ref="N55:N57"/>
    <mergeCell ref="N105:N106"/>
    <mergeCell ref="N103:N104"/>
    <mergeCell ref="N101:N102"/>
    <mergeCell ref="N99:N100"/>
    <mergeCell ref="F40:H40"/>
    <mergeCell ref="F42:H42"/>
    <mergeCell ref="B47:H47"/>
    <mergeCell ref="B48:B50"/>
    <mergeCell ref="C48:C50"/>
    <mergeCell ref="D48:D50"/>
    <mergeCell ref="E48:E50"/>
    <mergeCell ref="F48:F50"/>
    <mergeCell ref="O49:O50"/>
    <mergeCell ref="G48:G50"/>
    <mergeCell ref="H10:J10"/>
    <mergeCell ref="K10:M10"/>
    <mergeCell ref="H12:J12"/>
    <mergeCell ref="B13:B15"/>
    <mergeCell ref="C13:D15"/>
    <mergeCell ref="E13:G15"/>
    <mergeCell ref="H13:J13"/>
    <mergeCell ref="K13:M13"/>
    <mergeCell ref="H15:J15"/>
    <mergeCell ref="K15:M15"/>
    <mergeCell ref="H11:J11"/>
    <mergeCell ref="K11:M11"/>
    <mergeCell ref="Q69:Q74"/>
    <mergeCell ref="P69:P74"/>
    <mergeCell ref="P48:P50"/>
    <mergeCell ref="B2:Q2"/>
    <mergeCell ref="B6:H6"/>
    <mergeCell ref="B7:B8"/>
    <mergeCell ref="C7:D8"/>
    <mergeCell ref="E7:G8"/>
    <mergeCell ref="H7:J8"/>
    <mergeCell ref="K7:N7"/>
    <mergeCell ref="K8:M8"/>
    <mergeCell ref="B4:Q4"/>
    <mergeCell ref="B18:G18"/>
    <mergeCell ref="B19:E19"/>
    <mergeCell ref="F19:H19"/>
    <mergeCell ref="B20:E20"/>
    <mergeCell ref="F20:H20"/>
    <mergeCell ref="C9:D9"/>
    <mergeCell ref="E9:G9"/>
    <mergeCell ref="H9:J9"/>
    <mergeCell ref="K9:M9"/>
    <mergeCell ref="B10:B12"/>
    <mergeCell ref="C10:D12"/>
    <mergeCell ref="E10:G12"/>
    <mergeCell ref="C117:E117"/>
    <mergeCell ref="F117:I117"/>
    <mergeCell ref="J117:M117"/>
    <mergeCell ref="B111:E111"/>
    <mergeCell ref="H14:J14"/>
    <mergeCell ref="K14:M14"/>
    <mergeCell ref="K12:M12"/>
    <mergeCell ref="I48:M48"/>
    <mergeCell ref="N48:O48"/>
    <mergeCell ref="B107:H107"/>
    <mergeCell ref="N107:Q107"/>
    <mergeCell ref="N61:N63"/>
    <mergeCell ref="N52:N54"/>
    <mergeCell ref="N67:N68"/>
    <mergeCell ref="Q52:Q68"/>
    <mergeCell ref="P52:P68"/>
    <mergeCell ref="N64:N66"/>
    <mergeCell ref="N58:N60"/>
    <mergeCell ref="B52:B68"/>
    <mergeCell ref="C52:C68"/>
    <mergeCell ref="D52:D68"/>
    <mergeCell ref="E52:E68"/>
    <mergeCell ref="F52:F68"/>
    <mergeCell ref="G52:G68"/>
    <mergeCell ref="C129:M129"/>
    <mergeCell ref="B121:D121"/>
    <mergeCell ref="C122:E122"/>
    <mergeCell ref="F122:M122"/>
    <mergeCell ref="C123:E123"/>
    <mergeCell ref="F123:M123"/>
    <mergeCell ref="C124:E124"/>
    <mergeCell ref="F124:M124"/>
    <mergeCell ref="C118:E118"/>
    <mergeCell ref="F118:I118"/>
    <mergeCell ref="J118:M118"/>
    <mergeCell ref="C119:E119"/>
    <mergeCell ref="F119:I119"/>
    <mergeCell ref="J119:M119"/>
    <mergeCell ref="B126:G126"/>
    <mergeCell ref="C127:M127"/>
    <mergeCell ref="C128:M128"/>
    <mergeCell ref="C112:E112"/>
    <mergeCell ref="F112:I112"/>
    <mergeCell ref="J112:M112"/>
    <mergeCell ref="C113:E113"/>
    <mergeCell ref="F113:I113"/>
    <mergeCell ref="J113:M113"/>
    <mergeCell ref="C114:E114"/>
    <mergeCell ref="F114:I114"/>
    <mergeCell ref="J114:M114"/>
    <mergeCell ref="B116:F116"/>
    <mergeCell ref="B21:E21"/>
    <mergeCell ref="F21:H21"/>
    <mergeCell ref="B23:E23"/>
    <mergeCell ref="F23:H23"/>
    <mergeCell ref="B24:E24"/>
    <mergeCell ref="F24:H24"/>
    <mergeCell ref="B25:E25"/>
    <mergeCell ref="F25:H25"/>
    <mergeCell ref="B26:E26"/>
    <mergeCell ref="F26:H26"/>
    <mergeCell ref="B40:E40"/>
    <mergeCell ref="B42:E42"/>
    <mergeCell ref="B41:E41"/>
    <mergeCell ref="F41:H41"/>
    <mergeCell ref="B43:E43"/>
    <mergeCell ref="F43:H43"/>
    <mergeCell ref="B44:E44"/>
    <mergeCell ref="F44:H44"/>
    <mergeCell ref="B27:E27"/>
    <mergeCell ref="F27:H27"/>
    <mergeCell ref="B28:E28"/>
    <mergeCell ref="F28:H28"/>
    <mergeCell ref="B29:E29"/>
    <mergeCell ref="F29:H29"/>
    <mergeCell ref="B31:E31"/>
    <mergeCell ref="F31:H31"/>
    <mergeCell ref="B32:E32"/>
    <mergeCell ref="F32:H32"/>
    <mergeCell ref="B30:E30"/>
    <mergeCell ref="B33:E33"/>
    <mergeCell ref="F33:H33"/>
    <mergeCell ref="B35:E35"/>
    <mergeCell ref="F35:H35"/>
    <mergeCell ref="B36:E36"/>
    <mergeCell ref="F36:H36"/>
    <mergeCell ref="B37:E37"/>
    <mergeCell ref="F37:H37"/>
    <mergeCell ref="B39:E39"/>
    <mergeCell ref="F39:H39"/>
    <mergeCell ref="B38:E38"/>
    <mergeCell ref="Q75:Q78"/>
    <mergeCell ref="C79:C87"/>
    <mergeCell ref="N79:N80"/>
    <mergeCell ref="G75:G78"/>
    <mergeCell ref="H75:H78"/>
    <mergeCell ref="F79:F87"/>
    <mergeCell ref="H79:H87"/>
    <mergeCell ref="F69:F74"/>
    <mergeCell ref="E69:E74"/>
    <mergeCell ref="D69:D74"/>
    <mergeCell ref="C69:C74"/>
    <mergeCell ref="E79:E88"/>
    <mergeCell ref="D79:D88"/>
    <mergeCell ref="B79:B88"/>
    <mergeCell ref="Q79:Q80"/>
    <mergeCell ref="Q48:Q50"/>
    <mergeCell ref="P79:P87"/>
    <mergeCell ref="P75:P78"/>
    <mergeCell ref="B69:B74"/>
    <mergeCell ref="H48:H50"/>
    <mergeCell ref="N87:N88"/>
    <mergeCell ref="N85:N86"/>
    <mergeCell ref="N83:N84"/>
    <mergeCell ref="G79:G88"/>
    <mergeCell ref="I49:I50"/>
    <mergeCell ref="J49:L49"/>
    <mergeCell ref="H52:H68"/>
    <mergeCell ref="N81:N82"/>
    <mergeCell ref="M49:M50"/>
    <mergeCell ref="N49:N50"/>
    <mergeCell ref="B75:B78"/>
    <mergeCell ref="C75:C78"/>
    <mergeCell ref="D75:D78"/>
    <mergeCell ref="E75:E78"/>
    <mergeCell ref="F75:F78"/>
    <mergeCell ref="H69:H74"/>
    <mergeCell ref="G69:G74"/>
    <mergeCell ref="P99:P105"/>
    <mergeCell ref="Q99:Q105"/>
    <mergeCell ref="P89:P97"/>
    <mergeCell ref="Q89:Q97"/>
    <mergeCell ref="B89:B97"/>
    <mergeCell ref="C89:C97"/>
    <mergeCell ref="D89:D97"/>
    <mergeCell ref="E89:E97"/>
    <mergeCell ref="F89:F97"/>
    <mergeCell ref="G89:G97"/>
    <mergeCell ref="H89:H97"/>
    <mergeCell ref="G99:G105"/>
    <mergeCell ref="H99:H105"/>
    <mergeCell ref="N89:N90"/>
    <mergeCell ref="N91:N92"/>
    <mergeCell ref="N93:N94"/>
    <mergeCell ref="N95:N96"/>
    <mergeCell ref="N97:N98"/>
    <mergeCell ref="B99:B105"/>
    <mergeCell ref="C99:C105"/>
    <mergeCell ref="D99:D105"/>
    <mergeCell ref="E99:E105"/>
    <mergeCell ref="F99:F105"/>
  </mergeCells>
  <conditionalFormatting sqref="L52">
    <cfRule type="expression" dxfId="100" priority="12">
      <formula>$L$52&gt;$I$52*0.85</formula>
    </cfRule>
  </conditionalFormatting>
  <conditionalFormatting sqref="L69">
    <cfRule type="expression" dxfId="99" priority="11">
      <formula>$L$69&gt;$I$69*0.85</formula>
    </cfRule>
  </conditionalFormatting>
  <conditionalFormatting sqref="L75">
    <cfRule type="expression" dxfId="98" priority="10">
      <formula>$L$75&gt;$I$75*0.85</formula>
    </cfRule>
  </conditionalFormatting>
  <conditionalFormatting sqref="L79">
    <cfRule type="expression" dxfId="97" priority="2">
      <formula>$L$79&gt;$I$79*0.85</formula>
    </cfRule>
  </conditionalFormatting>
  <conditionalFormatting sqref="L89">
    <cfRule type="expression" dxfId="96" priority="5">
      <formula>$L$89&gt;$I$89*0.85</formula>
    </cfRule>
  </conditionalFormatting>
  <conditionalFormatting sqref="L99">
    <cfRule type="expression" dxfId="95" priority="1">
      <formula>$L$99&gt;$I$99*0.85</formula>
    </cfRule>
  </conditionalFormatting>
  <conditionalFormatting sqref="L107">
    <cfRule type="expression" dxfId="94" priority="6">
      <formula>$L$107&gt;$I$107*0.85</formula>
    </cfRule>
  </conditionalFormatting>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94"/>
  <sheetViews>
    <sheetView zoomScaleNormal="100" workbookViewId="0">
      <pane ySplit="4" topLeftCell="A32" activePane="bottomLeft" state="frozen"/>
      <selection activeCell="P125" sqref="P125:P129"/>
      <selection pane="bottomLeft" activeCell="L70" sqref="L70:L71"/>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customWidth="1"/>
    <col min="11" max="11" width="14.6640625" customWidth="1"/>
    <col min="12" max="12" width="17.109375" customWidth="1"/>
    <col min="13" max="13" width="18.33203125" bestFit="1" customWidth="1"/>
    <col min="14" max="14" width="44.6640625" customWidth="1"/>
    <col min="15" max="15" width="12.44140625" customWidth="1"/>
    <col min="16" max="17" width="14.33203125" customWidth="1"/>
    <col min="19" max="19" width="29.44140625" customWidth="1"/>
  </cols>
  <sheetData>
    <row r="1" spans="2:17" ht="15.6" x14ac:dyDescent="0.3">
      <c r="B1" s="7"/>
      <c r="C1" s="7"/>
      <c r="D1" s="7"/>
      <c r="E1" s="7"/>
      <c r="F1" s="7"/>
      <c r="G1" s="7"/>
      <c r="H1" s="7"/>
      <c r="I1" s="7"/>
      <c r="J1" s="7"/>
      <c r="K1" s="7"/>
      <c r="L1" s="7"/>
      <c r="M1" s="7"/>
      <c r="N1" s="7"/>
      <c r="O1" s="7"/>
      <c r="P1" s="7"/>
      <c r="Q1" s="7"/>
    </row>
    <row r="2" spans="2:17" ht="15.6" x14ac:dyDescent="0.3">
      <c r="B2" s="607" t="s">
        <v>236</v>
      </c>
      <c r="C2" s="607"/>
      <c r="D2" s="607"/>
      <c r="E2" s="607"/>
      <c r="F2" s="607"/>
      <c r="G2" s="607"/>
      <c r="H2" s="607"/>
      <c r="I2" s="607"/>
      <c r="J2" s="607"/>
      <c r="K2" s="607"/>
      <c r="L2" s="607"/>
      <c r="M2" s="607"/>
      <c r="N2" s="607"/>
      <c r="O2" s="607"/>
      <c r="P2" s="607"/>
      <c r="Q2" s="607"/>
    </row>
    <row r="3" spans="2:17" ht="15.6" x14ac:dyDescent="0.3">
      <c r="B3" s="6"/>
      <c r="C3" s="6"/>
      <c r="D3" s="6"/>
      <c r="E3" s="6"/>
      <c r="F3" s="6"/>
      <c r="G3" s="6"/>
      <c r="H3" s="6"/>
      <c r="I3" s="6"/>
      <c r="J3" s="6"/>
      <c r="K3" s="6"/>
      <c r="L3" s="6"/>
      <c r="M3" s="6"/>
      <c r="N3" s="6"/>
      <c r="O3" s="6"/>
      <c r="P3" s="6"/>
      <c r="Q3" s="6"/>
    </row>
    <row r="4" spans="2:17" ht="15.6" x14ac:dyDescent="0.3">
      <c r="B4" s="360" t="s">
        <v>763</v>
      </c>
      <c r="C4" s="360"/>
      <c r="D4" s="360"/>
      <c r="E4" s="360"/>
      <c r="F4" s="360"/>
      <c r="G4" s="360"/>
      <c r="H4" s="360"/>
      <c r="I4" s="360"/>
      <c r="J4" s="360"/>
      <c r="K4" s="360"/>
      <c r="L4" s="360"/>
      <c r="M4" s="360"/>
      <c r="N4" s="360"/>
      <c r="O4" s="360"/>
      <c r="P4" s="360"/>
      <c r="Q4" s="360"/>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120</v>
      </c>
      <c r="D10" s="472"/>
      <c r="E10" s="462" t="s">
        <v>404</v>
      </c>
      <c r="F10" s="463"/>
      <c r="G10" s="464"/>
      <c r="H10" s="443">
        <v>0</v>
      </c>
      <c r="I10" s="411"/>
      <c r="J10" s="411"/>
      <c r="K10" s="443">
        <v>0</v>
      </c>
      <c r="L10" s="411"/>
      <c r="M10" s="411"/>
      <c r="N10" s="12">
        <v>211</v>
      </c>
    </row>
    <row r="11" spans="2:17" ht="15.6" x14ac:dyDescent="0.3">
      <c r="B11" s="460"/>
      <c r="C11" s="473"/>
      <c r="D11" s="474"/>
      <c r="E11" s="465"/>
      <c r="F11" s="466"/>
      <c r="G11" s="467"/>
      <c r="H11" s="105"/>
      <c r="I11" s="126"/>
      <c r="J11" s="127"/>
      <c r="K11" s="105"/>
      <c r="L11" s="126"/>
      <c r="M11" s="127"/>
      <c r="N11" s="149"/>
    </row>
    <row r="12" spans="2:17" ht="15.6" x14ac:dyDescent="0.3">
      <c r="B12" s="461"/>
      <c r="C12" s="475"/>
      <c r="D12" s="476"/>
      <c r="E12" s="468"/>
      <c r="F12" s="469"/>
      <c r="G12" s="470"/>
      <c r="H12" s="452" t="s">
        <v>20</v>
      </c>
      <c r="I12" s="453"/>
      <c r="J12" s="454"/>
      <c r="K12" s="452" t="s">
        <v>18</v>
      </c>
      <c r="L12" s="453"/>
      <c r="M12" s="454"/>
      <c r="N12" s="11" t="s">
        <v>23</v>
      </c>
      <c r="O12" s="36"/>
      <c r="P12" s="37"/>
    </row>
    <row r="15" spans="2:17" ht="15.6" x14ac:dyDescent="0.3">
      <c r="B15" s="361" t="s">
        <v>71</v>
      </c>
      <c r="C15" s="361"/>
      <c r="D15" s="361"/>
      <c r="E15" s="361"/>
      <c r="F15" s="361"/>
      <c r="G15" s="361"/>
    </row>
    <row r="16" spans="2:17" ht="15.6" x14ac:dyDescent="0.3">
      <c r="B16" s="458" t="s">
        <v>72</v>
      </c>
      <c r="C16" s="458"/>
      <c r="D16" s="458"/>
      <c r="E16" s="458"/>
      <c r="F16" s="458" t="s">
        <v>73</v>
      </c>
      <c r="G16" s="458"/>
      <c r="H16" s="458"/>
    </row>
    <row r="17" spans="2:8" ht="15.6" x14ac:dyDescent="0.3">
      <c r="B17" s="480">
        <v>1</v>
      </c>
      <c r="C17" s="480"/>
      <c r="D17" s="480"/>
      <c r="E17" s="480"/>
      <c r="F17" s="480">
        <v>2</v>
      </c>
      <c r="G17" s="480"/>
      <c r="H17" s="480"/>
    </row>
    <row r="18" spans="2:8" ht="15.75" customHeight="1" x14ac:dyDescent="0.3">
      <c r="B18" s="529" t="s">
        <v>74</v>
      </c>
      <c r="C18" s="530"/>
      <c r="D18" s="530"/>
      <c r="E18" s="531"/>
      <c r="F18" s="550">
        <f>F20+F22+F26+F32</f>
        <v>7788964.29</v>
      </c>
      <c r="G18" s="550"/>
      <c r="H18" s="550"/>
    </row>
    <row r="19" spans="2:8" ht="15.6" x14ac:dyDescent="0.3">
      <c r="B19" s="532"/>
      <c r="C19" s="533"/>
      <c r="D19" s="533"/>
      <c r="E19" s="534"/>
      <c r="F19" s="595"/>
      <c r="G19" s="596"/>
      <c r="H19" s="597"/>
    </row>
    <row r="20" spans="2:8" ht="15.6" x14ac:dyDescent="0.3">
      <c r="B20" s="424" t="s">
        <v>75</v>
      </c>
      <c r="C20" s="424"/>
      <c r="D20" s="424"/>
      <c r="E20" s="424"/>
      <c r="F20" s="427"/>
      <c r="G20" s="427"/>
      <c r="H20" s="427"/>
    </row>
    <row r="21" spans="2:8" ht="15.6" x14ac:dyDescent="0.3">
      <c r="B21" s="423"/>
      <c r="C21" s="423"/>
      <c r="D21" s="423"/>
      <c r="E21" s="423"/>
      <c r="F21" s="427"/>
      <c r="G21" s="427"/>
      <c r="H21" s="427"/>
    </row>
    <row r="22" spans="2:8" ht="31.2" customHeight="1" x14ac:dyDescent="0.3">
      <c r="B22" s="424" t="s">
        <v>311</v>
      </c>
      <c r="C22" s="424"/>
      <c r="D22" s="424"/>
      <c r="E22" s="424"/>
      <c r="F22" s="428">
        <f>F25</f>
        <v>0</v>
      </c>
      <c r="G22" s="428"/>
      <c r="H22" s="428"/>
    </row>
    <row r="23" spans="2:8" ht="15.6" x14ac:dyDescent="0.3">
      <c r="B23" s="423" t="s">
        <v>252</v>
      </c>
      <c r="C23" s="423"/>
      <c r="D23" s="423"/>
      <c r="E23" s="423"/>
      <c r="F23" s="427"/>
      <c r="G23" s="427"/>
      <c r="H23" s="427"/>
    </row>
    <row r="24" spans="2:8" ht="31.5" customHeight="1" x14ac:dyDescent="0.3">
      <c r="B24" s="423" t="s">
        <v>253</v>
      </c>
      <c r="C24" s="423"/>
      <c r="D24" s="423"/>
      <c r="E24" s="423"/>
      <c r="F24" s="427"/>
      <c r="G24" s="427"/>
      <c r="H24" s="427"/>
    </row>
    <row r="25" spans="2:8" ht="15.6" x14ac:dyDescent="0.3">
      <c r="B25" s="423" t="s">
        <v>76</v>
      </c>
      <c r="C25" s="423"/>
      <c r="D25" s="423"/>
      <c r="E25" s="423"/>
      <c r="F25" s="427"/>
      <c r="G25" s="427"/>
      <c r="H25" s="427"/>
    </row>
    <row r="26" spans="2:8" ht="15.75" customHeight="1" x14ac:dyDescent="0.3">
      <c r="B26" s="529" t="s">
        <v>312</v>
      </c>
      <c r="C26" s="530"/>
      <c r="D26" s="530"/>
      <c r="E26" s="531"/>
      <c r="F26" s="550">
        <f>F30</f>
        <v>7788964.29</v>
      </c>
      <c r="G26" s="550"/>
      <c r="H26" s="550"/>
    </row>
    <row r="27" spans="2:8" ht="15.6" x14ac:dyDescent="0.3">
      <c r="B27" s="532"/>
      <c r="C27" s="533"/>
      <c r="D27" s="533"/>
      <c r="E27" s="534"/>
      <c r="F27" s="595"/>
      <c r="G27" s="596"/>
      <c r="H27" s="597"/>
    </row>
    <row r="28" spans="2:8" ht="15.6" x14ac:dyDescent="0.3">
      <c r="B28" s="423" t="s">
        <v>254</v>
      </c>
      <c r="C28" s="423"/>
      <c r="D28" s="423"/>
      <c r="E28" s="423"/>
      <c r="F28" s="427"/>
      <c r="G28" s="427"/>
      <c r="H28" s="427"/>
    </row>
    <row r="29" spans="2:8" ht="31.5" customHeight="1" x14ac:dyDescent="0.3">
      <c r="B29" s="423" t="s">
        <v>255</v>
      </c>
      <c r="C29" s="423"/>
      <c r="D29" s="423"/>
      <c r="E29" s="423"/>
      <c r="F29" s="427"/>
      <c r="G29" s="427"/>
      <c r="H29" s="427"/>
    </row>
    <row r="30" spans="2:8" ht="15.75" customHeight="1" x14ac:dyDescent="0.3">
      <c r="B30" s="369" t="s">
        <v>77</v>
      </c>
      <c r="C30" s="538"/>
      <c r="D30" s="538"/>
      <c r="E30" s="380"/>
      <c r="F30" s="355">
        <f>L72</f>
        <v>7788964.29</v>
      </c>
      <c r="G30" s="355"/>
      <c r="H30" s="355"/>
    </row>
    <row r="31" spans="2:8" ht="15.6" x14ac:dyDescent="0.3">
      <c r="B31" s="406"/>
      <c r="C31" s="539"/>
      <c r="D31" s="539"/>
      <c r="E31" s="540"/>
      <c r="F31" s="592"/>
      <c r="G31" s="593"/>
      <c r="H31" s="594"/>
    </row>
    <row r="32" spans="2:8" ht="15.6" x14ac:dyDescent="0.3">
      <c r="B32" s="424" t="s">
        <v>256</v>
      </c>
      <c r="C32" s="424"/>
      <c r="D32" s="424"/>
      <c r="E32" s="424"/>
      <c r="F32" s="427"/>
      <c r="G32" s="427"/>
      <c r="H32" s="427"/>
    </row>
    <row r="33" spans="2:19" ht="15.6" x14ac:dyDescent="0.3">
      <c r="B33" s="423"/>
      <c r="C33" s="423"/>
      <c r="D33" s="423"/>
      <c r="E33" s="423"/>
      <c r="F33" s="427"/>
      <c r="G33" s="427"/>
      <c r="H33" s="427"/>
    </row>
    <row r="34" spans="2:19" ht="15.6" x14ac:dyDescent="0.3">
      <c r="B34" s="529" t="s">
        <v>78</v>
      </c>
      <c r="C34" s="530"/>
      <c r="D34" s="530"/>
      <c r="E34" s="531"/>
      <c r="F34" s="550">
        <f>SUM(F36,F38:H39)</f>
        <v>1374524.1199999999</v>
      </c>
      <c r="G34" s="550"/>
      <c r="H34" s="550"/>
    </row>
    <row r="35" spans="2:19" ht="15.6" x14ac:dyDescent="0.3">
      <c r="B35" s="532"/>
      <c r="C35" s="533"/>
      <c r="D35" s="533"/>
      <c r="E35" s="534"/>
      <c r="F35" s="595"/>
      <c r="G35" s="596"/>
      <c r="H35" s="597"/>
    </row>
    <row r="36" spans="2:19" ht="15.75" customHeight="1" x14ac:dyDescent="0.3">
      <c r="B36" s="369" t="s">
        <v>79</v>
      </c>
      <c r="C36" s="538"/>
      <c r="D36" s="538"/>
      <c r="E36" s="380"/>
      <c r="F36" s="355">
        <f>M72</f>
        <v>1374524.1199999999</v>
      </c>
      <c r="G36" s="355"/>
      <c r="H36" s="355"/>
    </row>
    <row r="37" spans="2:19" ht="15.6" x14ac:dyDescent="0.3">
      <c r="B37" s="406"/>
      <c r="C37" s="539"/>
      <c r="D37" s="539"/>
      <c r="E37" s="540"/>
      <c r="F37" s="592"/>
      <c r="G37" s="593"/>
      <c r="H37" s="594"/>
    </row>
    <row r="38" spans="2:19" ht="15.6" x14ac:dyDescent="0.3">
      <c r="B38" s="423" t="s">
        <v>80</v>
      </c>
      <c r="C38" s="423"/>
      <c r="D38" s="423"/>
      <c r="E38" s="423"/>
      <c r="F38" s="427">
        <v>0</v>
      </c>
      <c r="G38" s="427"/>
      <c r="H38" s="427"/>
    </row>
    <row r="39" spans="2:19" ht="15.6" x14ac:dyDescent="0.3">
      <c r="B39" s="423" t="s">
        <v>81</v>
      </c>
      <c r="C39" s="423"/>
      <c r="D39" s="423"/>
      <c r="E39" s="423"/>
      <c r="F39" s="427">
        <v>0</v>
      </c>
      <c r="G39" s="427"/>
      <c r="H39" s="427"/>
    </row>
    <row r="40" spans="2:19" ht="15.6" x14ac:dyDescent="0.3">
      <c r="B40" s="577" t="s">
        <v>82</v>
      </c>
      <c r="C40" s="577"/>
      <c r="D40" s="577"/>
      <c r="E40" s="577"/>
      <c r="F40" s="550">
        <f>F18+F34</f>
        <v>9163488.4100000001</v>
      </c>
      <c r="G40" s="550"/>
      <c r="H40" s="550"/>
    </row>
    <row r="41" spans="2:19" ht="15.6" x14ac:dyDescent="0.3">
      <c r="B41" s="567"/>
      <c r="C41" s="568"/>
      <c r="D41" s="568"/>
      <c r="E41" s="569"/>
      <c r="F41" s="595"/>
      <c r="G41" s="596"/>
      <c r="H41" s="597"/>
    </row>
    <row r="43" spans="2:19" ht="15.6" x14ac:dyDescent="0.3">
      <c r="B43" s="361" t="s">
        <v>83</v>
      </c>
      <c r="C43" s="361"/>
      <c r="D43" s="361"/>
      <c r="E43" s="361"/>
      <c r="F43" s="361"/>
      <c r="G43" s="361"/>
      <c r="H43" s="361"/>
    </row>
    <row r="44" spans="2:19" ht="16.2" customHeight="1" x14ac:dyDescent="0.3">
      <c r="B44" s="477" t="s">
        <v>84</v>
      </c>
      <c r="C44" s="359" t="s">
        <v>85</v>
      </c>
      <c r="D44" s="359" t="s">
        <v>86</v>
      </c>
      <c r="E44" s="359" t="s">
        <v>87</v>
      </c>
      <c r="F44" s="359" t="s">
        <v>88</v>
      </c>
      <c r="G44" s="359" t="s">
        <v>89</v>
      </c>
      <c r="H44" s="359" t="s">
        <v>90</v>
      </c>
      <c r="I44" s="359" t="s">
        <v>91</v>
      </c>
      <c r="J44" s="359"/>
      <c r="K44" s="359"/>
      <c r="L44" s="359"/>
      <c r="M44" s="359"/>
      <c r="N44" s="359" t="s">
        <v>6</v>
      </c>
      <c r="O44" s="359"/>
      <c r="P44" s="359" t="s">
        <v>92</v>
      </c>
      <c r="Q44" s="359" t="s">
        <v>93</v>
      </c>
    </row>
    <row r="45" spans="2:19" ht="46.95" customHeight="1" x14ac:dyDescent="0.3">
      <c r="B45" s="478"/>
      <c r="C45" s="359"/>
      <c r="D45" s="359"/>
      <c r="E45" s="359"/>
      <c r="F45" s="359"/>
      <c r="G45" s="359"/>
      <c r="H45" s="359"/>
      <c r="I45" s="359" t="s">
        <v>45</v>
      </c>
      <c r="J45" s="359" t="s">
        <v>94</v>
      </c>
      <c r="K45" s="359"/>
      <c r="L45" s="359"/>
      <c r="M45" s="359" t="s">
        <v>726</v>
      </c>
      <c r="N45" s="359" t="s">
        <v>96</v>
      </c>
      <c r="O45" s="359" t="s">
        <v>97</v>
      </c>
      <c r="P45" s="359"/>
      <c r="Q45" s="359"/>
    </row>
    <row r="46" spans="2:19" ht="96" customHeight="1" x14ac:dyDescent="0.3">
      <c r="B46" s="479"/>
      <c r="C46" s="359"/>
      <c r="D46" s="359"/>
      <c r="E46" s="359"/>
      <c r="F46" s="359"/>
      <c r="G46" s="359"/>
      <c r="H46" s="359"/>
      <c r="I46" s="359"/>
      <c r="J46" s="3" t="s">
        <v>98</v>
      </c>
      <c r="K46" s="3" t="s">
        <v>99</v>
      </c>
      <c r="L46" s="3" t="s">
        <v>100</v>
      </c>
      <c r="M46" s="359"/>
      <c r="N46" s="359"/>
      <c r="O46" s="359"/>
      <c r="P46" s="359"/>
      <c r="Q46" s="359"/>
    </row>
    <row r="47" spans="2:19" ht="15.6" x14ac:dyDescent="0.3">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9" ht="15.6" x14ac:dyDescent="0.3">
      <c r="B48" s="481" t="s">
        <v>405</v>
      </c>
      <c r="C48" s="400" t="s">
        <v>101</v>
      </c>
      <c r="D48" s="346" t="s">
        <v>406</v>
      </c>
      <c r="E48" s="400" t="s">
        <v>407</v>
      </c>
      <c r="F48" s="400" t="s">
        <v>260</v>
      </c>
      <c r="G48" s="346" t="s">
        <v>261</v>
      </c>
      <c r="H48" s="400" t="s">
        <v>102</v>
      </c>
      <c r="I48" s="233">
        <f>SUM(J48:M48)</f>
        <v>9163488.4100000001</v>
      </c>
      <c r="J48" s="393">
        <f>SUM(J54:J71)</f>
        <v>0</v>
      </c>
      <c r="K48" s="393">
        <f>SUM(K54:K71)</f>
        <v>0</v>
      </c>
      <c r="L48" s="227">
        <f>L54+L56+L59+L63+L65+L68+L70</f>
        <v>7788964.29</v>
      </c>
      <c r="M48" s="233">
        <f>M54+M56+M59+M63+M65+M68+M70</f>
        <v>1374524.1199999999</v>
      </c>
      <c r="N48" s="346" t="s">
        <v>408</v>
      </c>
      <c r="O48" s="12">
        <f>O54+O56++O59+O63+O65+O68+O70</f>
        <v>211</v>
      </c>
      <c r="P48" s="411"/>
      <c r="Q48" s="400"/>
      <c r="S48" s="22"/>
    </row>
    <row r="49" spans="2:19" ht="15.6" x14ac:dyDescent="0.3">
      <c r="B49" s="482"/>
      <c r="C49" s="401"/>
      <c r="D49" s="347"/>
      <c r="E49" s="401"/>
      <c r="F49" s="401"/>
      <c r="G49" s="347"/>
      <c r="H49" s="401"/>
      <c r="I49" s="200"/>
      <c r="J49" s="394"/>
      <c r="K49" s="394"/>
      <c r="L49" s="234"/>
      <c r="M49" s="200"/>
      <c r="N49" s="347"/>
      <c r="O49" s="149"/>
      <c r="P49" s="412"/>
      <c r="Q49" s="401"/>
    </row>
    <row r="50" spans="2:19" ht="15.6" x14ac:dyDescent="0.3">
      <c r="B50" s="482"/>
      <c r="C50" s="401"/>
      <c r="D50" s="347"/>
      <c r="E50" s="401"/>
      <c r="F50" s="401"/>
      <c r="G50" s="347"/>
      <c r="H50" s="401"/>
      <c r="J50" s="394"/>
      <c r="K50" s="410"/>
      <c r="L50" s="180"/>
      <c r="N50" s="348"/>
      <c r="O50" s="11" t="s">
        <v>23</v>
      </c>
      <c r="P50" s="412"/>
      <c r="Q50" s="401"/>
    </row>
    <row r="51" spans="2:19" ht="15.6" x14ac:dyDescent="0.3">
      <c r="B51" s="482"/>
      <c r="C51" s="401"/>
      <c r="D51" s="347"/>
      <c r="E51" s="401"/>
      <c r="F51" s="401"/>
      <c r="G51" s="347"/>
      <c r="H51" s="401"/>
      <c r="I51" s="138"/>
      <c r="J51" s="394"/>
      <c r="K51" s="394"/>
      <c r="L51" s="174"/>
      <c r="M51" s="138"/>
      <c r="N51" s="346" t="s">
        <v>409</v>
      </c>
      <c r="O51" s="12">
        <f>O55+O58+O61+O64+O67+O69+O71</f>
        <v>211</v>
      </c>
      <c r="P51" s="412"/>
      <c r="Q51" s="401"/>
    </row>
    <row r="52" spans="2:19" ht="15.6" x14ac:dyDescent="0.3">
      <c r="B52" s="482"/>
      <c r="C52" s="401"/>
      <c r="D52" s="347"/>
      <c r="E52" s="401"/>
      <c r="F52" s="401"/>
      <c r="G52" s="347"/>
      <c r="H52" s="401"/>
      <c r="I52" s="138"/>
      <c r="J52" s="394"/>
      <c r="K52" s="394"/>
      <c r="L52" s="174"/>
      <c r="M52" s="138"/>
      <c r="N52" s="347"/>
      <c r="O52" s="149"/>
      <c r="P52" s="412"/>
      <c r="Q52" s="401"/>
    </row>
    <row r="53" spans="2:19" ht="17.25" customHeight="1" x14ac:dyDescent="0.3">
      <c r="B53" s="483"/>
      <c r="C53" s="402"/>
      <c r="D53" s="348"/>
      <c r="E53" s="402"/>
      <c r="F53" s="402"/>
      <c r="G53" s="348"/>
      <c r="H53" s="402"/>
      <c r="I53" s="139"/>
      <c r="J53" s="395"/>
      <c r="K53" s="395"/>
      <c r="L53" s="175"/>
      <c r="M53" s="139"/>
      <c r="N53" s="348"/>
      <c r="O53" s="11" t="s">
        <v>23</v>
      </c>
      <c r="P53" s="506"/>
      <c r="Q53" s="402"/>
    </row>
    <row r="54" spans="2:19" ht="48.75" customHeight="1" outlineLevel="1" x14ac:dyDescent="0.3">
      <c r="B54" s="346" t="s">
        <v>410</v>
      </c>
      <c r="C54" s="420"/>
      <c r="D54" s="346" t="s">
        <v>271</v>
      </c>
      <c r="E54" s="400" t="s">
        <v>407</v>
      </c>
      <c r="F54" s="420"/>
      <c r="G54" s="346" t="s">
        <v>261</v>
      </c>
      <c r="H54" s="420"/>
      <c r="I54" s="393">
        <f>SUM(J54:M54)</f>
        <v>2350000</v>
      </c>
      <c r="J54" s="393">
        <v>0</v>
      </c>
      <c r="K54" s="393">
        <v>0</v>
      </c>
      <c r="L54" s="393">
        <v>1997500</v>
      </c>
      <c r="M54" s="393">
        <v>352500</v>
      </c>
      <c r="N54" s="30" t="s">
        <v>408</v>
      </c>
      <c r="O54" s="43">
        <v>50</v>
      </c>
      <c r="P54" s="400" t="s">
        <v>355</v>
      </c>
      <c r="Q54" s="400" t="s">
        <v>507</v>
      </c>
    </row>
    <row r="55" spans="2:19" ht="31.2" outlineLevel="1" x14ac:dyDescent="0.3">
      <c r="B55" s="348"/>
      <c r="C55" s="489"/>
      <c r="D55" s="348"/>
      <c r="E55" s="402"/>
      <c r="F55" s="489"/>
      <c r="G55" s="348"/>
      <c r="H55" s="489"/>
      <c r="I55" s="395"/>
      <c r="J55" s="395"/>
      <c r="K55" s="395"/>
      <c r="L55" s="395"/>
      <c r="M55" s="395"/>
      <c r="N55" s="32" t="s">
        <v>411</v>
      </c>
      <c r="O55" s="46">
        <v>50</v>
      </c>
      <c r="P55" s="505"/>
      <c r="Q55" s="402"/>
    </row>
    <row r="56" spans="2:19" ht="15.6" outlineLevel="1" x14ac:dyDescent="0.3">
      <c r="B56" s="346" t="s">
        <v>412</v>
      </c>
      <c r="C56" s="420"/>
      <c r="D56" s="346" t="s">
        <v>280</v>
      </c>
      <c r="E56" s="400" t="s">
        <v>407</v>
      </c>
      <c r="F56" s="420"/>
      <c r="G56" s="346" t="s">
        <v>261</v>
      </c>
      <c r="H56" s="420"/>
      <c r="I56" s="137">
        <f>SUM(J56:M56)</f>
        <v>1231833.1400000001</v>
      </c>
      <c r="J56" s="393">
        <v>0</v>
      </c>
      <c r="K56" s="393">
        <v>0</v>
      </c>
      <c r="L56" s="137">
        <v>1047058.18</v>
      </c>
      <c r="M56" s="137">
        <v>184774.96</v>
      </c>
      <c r="N56" s="346" t="s">
        <v>408</v>
      </c>
      <c r="O56" s="38">
        <v>8</v>
      </c>
      <c r="P56" s="400" t="s">
        <v>333</v>
      </c>
      <c r="Q56" s="400" t="s">
        <v>322</v>
      </c>
      <c r="S56" s="224"/>
    </row>
    <row r="57" spans="2:19" ht="34.5" customHeight="1" outlineLevel="1" x14ac:dyDescent="0.3">
      <c r="B57" s="347"/>
      <c r="C57" s="421"/>
      <c r="D57" s="347"/>
      <c r="E57" s="401"/>
      <c r="F57" s="421"/>
      <c r="G57" s="347"/>
      <c r="H57" s="421"/>
      <c r="I57" s="200"/>
      <c r="J57" s="394"/>
      <c r="K57" s="394"/>
      <c r="L57" s="200"/>
      <c r="M57" s="200"/>
      <c r="N57" s="348"/>
      <c r="O57" s="39"/>
      <c r="P57" s="401"/>
      <c r="Q57" s="401"/>
    </row>
    <row r="58" spans="2:19" ht="31.2" outlineLevel="1" x14ac:dyDescent="0.3">
      <c r="B58" s="348"/>
      <c r="C58" s="489"/>
      <c r="D58" s="348"/>
      <c r="E58" s="402"/>
      <c r="F58" s="421"/>
      <c r="G58" s="347"/>
      <c r="H58" s="421"/>
      <c r="I58" s="143"/>
      <c r="J58" s="394"/>
      <c r="K58" s="394"/>
      <c r="L58" s="143"/>
      <c r="M58" s="143"/>
      <c r="N58" s="32" t="s">
        <v>411</v>
      </c>
      <c r="O58" s="46">
        <v>8</v>
      </c>
      <c r="P58" s="505"/>
      <c r="Q58" s="402"/>
    </row>
    <row r="59" spans="2:19" ht="15.75" customHeight="1" outlineLevel="1" x14ac:dyDescent="0.3">
      <c r="B59" s="346" t="s">
        <v>413</v>
      </c>
      <c r="C59" s="128"/>
      <c r="D59" s="346" t="s">
        <v>280</v>
      </c>
      <c r="E59" s="604" t="s">
        <v>407</v>
      </c>
      <c r="F59" s="420"/>
      <c r="G59" s="346" t="s">
        <v>261</v>
      </c>
      <c r="H59" s="420"/>
      <c r="I59" s="137">
        <f>SUM(J59:M59)</f>
        <v>471459.95999999996</v>
      </c>
      <c r="J59" s="393">
        <v>0</v>
      </c>
      <c r="K59" s="393">
        <v>0</v>
      </c>
      <c r="L59" s="137">
        <v>400740.97</v>
      </c>
      <c r="M59" s="137">
        <v>70718.990000000005</v>
      </c>
      <c r="N59" s="380" t="s">
        <v>408</v>
      </c>
      <c r="O59" s="38">
        <v>20</v>
      </c>
      <c r="P59" s="400" t="s">
        <v>281</v>
      </c>
      <c r="Q59" s="400" t="s">
        <v>343</v>
      </c>
      <c r="S59" s="224"/>
    </row>
    <row r="60" spans="2:19" ht="33.75" customHeight="1" outlineLevel="1" x14ac:dyDescent="0.3">
      <c r="B60" s="347"/>
      <c r="C60" s="421"/>
      <c r="D60" s="347"/>
      <c r="E60" s="605"/>
      <c r="F60" s="421"/>
      <c r="G60" s="347"/>
      <c r="H60" s="421"/>
      <c r="I60" s="200"/>
      <c r="J60" s="394"/>
      <c r="K60" s="394"/>
      <c r="L60" s="200"/>
      <c r="M60" s="200"/>
      <c r="N60" s="540"/>
      <c r="O60" s="141"/>
      <c r="P60" s="401"/>
      <c r="Q60" s="401"/>
    </row>
    <row r="61" spans="2:19" ht="15.6" outlineLevel="1" x14ac:dyDescent="0.3">
      <c r="B61" s="347"/>
      <c r="C61" s="421"/>
      <c r="D61" s="347"/>
      <c r="E61" s="605"/>
      <c r="F61" s="421"/>
      <c r="G61" s="347"/>
      <c r="H61" s="421"/>
      <c r="I61" s="138"/>
      <c r="J61" s="394"/>
      <c r="K61" s="394"/>
      <c r="L61" s="138"/>
      <c r="M61" s="138"/>
      <c r="N61" s="380" t="s">
        <v>411</v>
      </c>
      <c r="O61" s="25">
        <v>20</v>
      </c>
      <c r="P61" s="401"/>
      <c r="Q61" s="401"/>
    </row>
    <row r="62" spans="2:19" ht="33.75" customHeight="1" outlineLevel="1" x14ac:dyDescent="0.3">
      <c r="B62" s="348"/>
      <c r="C62" s="489"/>
      <c r="D62" s="348"/>
      <c r="E62" s="606"/>
      <c r="F62" s="111"/>
      <c r="G62" s="64"/>
      <c r="H62" s="111"/>
      <c r="I62" s="139"/>
      <c r="J62" s="139"/>
      <c r="K62" s="139"/>
      <c r="L62" s="139"/>
      <c r="M62" s="139"/>
      <c r="N62" s="540"/>
      <c r="O62" s="142"/>
      <c r="P62" s="402"/>
      <c r="Q62" s="402"/>
    </row>
    <row r="63" spans="2:19" ht="48.75" customHeight="1" outlineLevel="1" x14ac:dyDescent="0.3">
      <c r="B63" s="346" t="s">
        <v>414</v>
      </c>
      <c r="C63" s="420"/>
      <c r="D63" s="346" t="s">
        <v>285</v>
      </c>
      <c r="E63" s="400" t="s">
        <v>407</v>
      </c>
      <c r="F63" s="421"/>
      <c r="G63" s="347" t="s">
        <v>261</v>
      </c>
      <c r="H63" s="421"/>
      <c r="I63" s="394">
        <f>SUM(J63:M63)</f>
        <v>1150000</v>
      </c>
      <c r="J63" s="394">
        <v>0</v>
      </c>
      <c r="K63" s="394">
        <v>0</v>
      </c>
      <c r="L63" s="394">
        <v>977500</v>
      </c>
      <c r="M63" s="394">
        <v>172500</v>
      </c>
      <c r="N63" s="30" t="s">
        <v>408</v>
      </c>
      <c r="O63" s="43">
        <v>37</v>
      </c>
      <c r="P63" s="400" t="s">
        <v>273</v>
      </c>
      <c r="Q63" s="400" t="s">
        <v>349</v>
      </c>
    </row>
    <row r="64" spans="2:19" ht="31.2" outlineLevel="1" x14ac:dyDescent="0.3">
      <c r="B64" s="348"/>
      <c r="C64" s="489"/>
      <c r="D64" s="348"/>
      <c r="E64" s="402"/>
      <c r="F64" s="489"/>
      <c r="G64" s="348"/>
      <c r="H64" s="489"/>
      <c r="I64" s="395"/>
      <c r="J64" s="395"/>
      <c r="K64" s="395"/>
      <c r="L64" s="395"/>
      <c r="M64" s="395"/>
      <c r="N64" s="32" t="s">
        <v>411</v>
      </c>
      <c r="O64" s="46">
        <v>37</v>
      </c>
      <c r="P64" s="505"/>
      <c r="Q64" s="402"/>
    </row>
    <row r="65" spans="2:17" ht="15.75" customHeight="1" outlineLevel="1" x14ac:dyDescent="0.3">
      <c r="B65" s="346" t="s">
        <v>415</v>
      </c>
      <c r="C65" s="420"/>
      <c r="D65" s="346" t="s">
        <v>354</v>
      </c>
      <c r="E65" s="400" t="s">
        <v>407</v>
      </c>
      <c r="F65" s="420"/>
      <c r="G65" s="346" t="s">
        <v>261</v>
      </c>
      <c r="H65" s="420"/>
      <c r="I65" s="183">
        <f>SUM(J65:M65)</f>
        <v>2207561.35</v>
      </c>
      <c r="J65" s="183">
        <v>0</v>
      </c>
      <c r="K65" s="183">
        <v>0</v>
      </c>
      <c r="L65" s="183">
        <v>1876427.14</v>
      </c>
      <c r="M65" s="183">
        <v>331134.21000000002</v>
      </c>
      <c r="N65" s="346" t="s">
        <v>408</v>
      </c>
      <c r="O65" s="602">
        <v>50</v>
      </c>
      <c r="P65" s="400" t="s">
        <v>355</v>
      </c>
      <c r="Q65" s="400" t="s">
        <v>345</v>
      </c>
    </row>
    <row r="66" spans="2:17" ht="30.75" customHeight="1" outlineLevel="1" x14ac:dyDescent="0.3">
      <c r="B66" s="347"/>
      <c r="C66" s="421"/>
      <c r="D66" s="347"/>
      <c r="E66" s="401"/>
      <c r="F66" s="421"/>
      <c r="G66" s="347"/>
      <c r="H66" s="421"/>
      <c r="I66" s="179"/>
      <c r="J66" s="179"/>
      <c r="K66" s="179"/>
      <c r="L66" s="179"/>
      <c r="M66" s="179"/>
      <c r="N66" s="348"/>
      <c r="O66" s="603"/>
      <c r="P66" s="401"/>
      <c r="Q66" s="401"/>
    </row>
    <row r="67" spans="2:17" ht="31.2" outlineLevel="1" x14ac:dyDescent="0.3">
      <c r="B67" s="348"/>
      <c r="C67" s="489"/>
      <c r="D67" s="348"/>
      <c r="E67" s="402"/>
      <c r="F67" s="489"/>
      <c r="G67" s="348"/>
      <c r="H67" s="489"/>
      <c r="I67" s="130"/>
      <c r="J67" s="130"/>
      <c r="K67" s="130"/>
      <c r="L67" s="130"/>
      <c r="M67" s="130"/>
      <c r="N67" s="32" t="s">
        <v>411</v>
      </c>
      <c r="O67" s="46">
        <v>50</v>
      </c>
      <c r="P67" s="505"/>
      <c r="Q67" s="402"/>
    </row>
    <row r="68" spans="2:17" ht="48.75" customHeight="1" outlineLevel="1" x14ac:dyDescent="0.3">
      <c r="B68" s="346" t="s">
        <v>416</v>
      </c>
      <c r="C68" s="420"/>
      <c r="D68" s="346" t="s">
        <v>291</v>
      </c>
      <c r="E68" s="400" t="s">
        <v>407</v>
      </c>
      <c r="F68" s="420"/>
      <c r="G68" s="346" t="s">
        <v>261</v>
      </c>
      <c r="H68" s="420"/>
      <c r="I68" s="393">
        <f>SUM(J68:M68)</f>
        <v>452633.96</v>
      </c>
      <c r="J68" s="393">
        <v>0</v>
      </c>
      <c r="K68" s="393">
        <v>0</v>
      </c>
      <c r="L68" s="393">
        <v>384738</v>
      </c>
      <c r="M68" s="393">
        <v>67895.960000000006</v>
      </c>
      <c r="N68" s="30" t="s">
        <v>408</v>
      </c>
      <c r="O68" s="43">
        <v>28</v>
      </c>
      <c r="P68" s="400" t="s">
        <v>275</v>
      </c>
      <c r="Q68" s="400" t="s">
        <v>349</v>
      </c>
    </row>
    <row r="69" spans="2:17" ht="31.2" outlineLevel="1" x14ac:dyDescent="0.3">
      <c r="B69" s="348"/>
      <c r="C69" s="489"/>
      <c r="D69" s="348"/>
      <c r="E69" s="402"/>
      <c r="F69" s="489"/>
      <c r="G69" s="348"/>
      <c r="H69" s="489"/>
      <c r="I69" s="395"/>
      <c r="J69" s="395"/>
      <c r="K69" s="395"/>
      <c r="L69" s="395"/>
      <c r="M69" s="395"/>
      <c r="N69" s="32" t="s">
        <v>411</v>
      </c>
      <c r="O69" s="46">
        <v>28</v>
      </c>
      <c r="P69" s="505"/>
      <c r="Q69" s="402"/>
    </row>
    <row r="70" spans="2:17" ht="48.75" customHeight="1" outlineLevel="1" x14ac:dyDescent="0.3">
      <c r="B70" s="346" t="s">
        <v>417</v>
      </c>
      <c r="C70" s="420"/>
      <c r="D70" s="346" t="s">
        <v>297</v>
      </c>
      <c r="E70" s="400" t="s">
        <v>407</v>
      </c>
      <c r="F70" s="420"/>
      <c r="G70" s="346" t="s">
        <v>261</v>
      </c>
      <c r="H70" s="420"/>
      <c r="I70" s="393">
        <f>SUM(J70:M70)</f>
        <v>1300000</v>
      </c>
      <c r="J70" s="393">
        <v>0</v>
      </c>
      <c r="K70" s="393">
        <v>0</v>
      </c>
      <c r="L70" s="393">
        <v>1105000</v>
      </c>
      <c r="M70" s="393">
        <v>195000</v>
      </c>
      <c r="N70" s="30" t="s">
        <v>408</v>
      </c>
      <c r="O70" s="43">
        <v>18</v>
      </c>
      <c r="P70" s="400" t="s">
        <v>355</v>
      </c>
      <c r="Q70" s="400" t="s">
        <v>343</v>
      </c>
    </row>
    <row r="71" spans="2:17" ht="31.2" outlineLevel="1" x14ac:dyDescent="0.3">
      <c r="B71" s="348"/>
      <c r="C71" s="489"/>
      <c r="D71" s="348"/>
      <c r="E71" s="402"/>
      <c r="F71" s="489"/>
      <c r="G71" s="348"/>
      <c r="H71" s="489"/>
      <c r="I71" s="395"/>
      <c r="J71" s="395"/>
      <c r="K71" s="395"/>
      <c r="L71" s="395"/>
      <c r="M71" s="395"/>
      <c r="N71" s="32" t="s">
        <v>411</v>
      </c>
      <c r="O71" s="46">
        <v>18</v>
      </c>
      <c r="P71" s="505"/>
      <c r="Q71" s="402"/>
    </row>
    <row r="72" spans="2:17" ht="15.6" x14ac:dyDescent="0.3">
      <c r="B72" s="358" t="s">
        <v>105</v>
      </c>
      <c r="C72" s="358"/>
      <c r="D72" s="358"/>
      <c r="E72" s="358"/>
      <c r="F72" s="358"/>
      <c r="G72" s="358"/>
      <c r="H72" s="358"/>
      <c r="I72" s="236">
        <f>I48</f>
        <v>9163488.4100000001</v>
      </c>
      <c r="J72" s="184">
        <f t="shared" ref="J72:M72" si="0">J48</f>
        <v>0</v>
      </c>
      <c r="K72" s="184">
        <f t="shared" si="0"/>
        <v>0</v>
      </c>
      <c r="L72" s="235">
        <f t="shared" si="0"/>
        <v>7788964.29</v>
      </c>
      <c r="M72" s="235">
        <f t="shared" si="0"/>
        <v>1374524.1199999999</v>
      </c>
      <c r="N72" s="581"/>
      <c r="O72" s="581"/>
      <c r="P72" s="581"/>
      <c r="Q72" s="581"/>
    </row>
    <row r="73" spans="2:17" ht="15.6" x14ac:dyDescent="0.3">
      <c r="B73" s="599"/>
      <c r="C73" s="600"/>
      <c r="D73" s="600"/>
      <c r="E73" s="600"/>
      <c r="F73" s="600"/>
      <c r="G73" s="600"/>
      <c r="H73" s="601"/>
      <c r="I73" s="200"/>
      <c r="J73" s="185"/>
      <c r="K73" s="185"/>
      <c r="L73" s="234"/>
      <c r="M73" s="200"/>
      <c r="N73" s="496"/>
      <c r="O73" s="497"/>
      <c r="P73" s="497"/>
      <c r="Q73" s="498"/>
    </row>
    <row r="74" spans="2:17" ht="32.25" customHeight="1" x14ac:dyDescent="0.3">
      <c r="B74" s="538" t="s">
        <v>732</v>
      </c>
      <c r="C74" s="538"/>
      <c r="D74" s="538"/>
      <c r="E74" s="538"/>
      <c r="F74" s="538"/>
      <c r="G74" s="538"/>
      <c r="H74" s="538"/>
      <c r="I74" s="538"/>
      <c r="J74" s="538"/>
      <c r="K74" s="538"/>
      <c r="L74" s="538"/>
      <c r="M74" s="538"/>
      <c r="N74" s="538"/>
      <c r="O74" s="538"/>
      <c r="P74" s="538"/>
      <c r="Q74" s="538"/>
    </row>
    <row r="76" spans="2:17" ht="15.6" x14ac:dyDescent="0.3">
      <c r="B76" s="436" t="s">
        <v>106</v>
      </c>
      <c r="C76" s="436"/>
      <c r="D76" s="436"/>
      <c r="E76" s="436"/>
    </row>
    <row r="77" spans="2:17" ht="35.4" customHeight="1" x14ac:dyDescent="0.3">
      <c r="B77" s="10" t="s">
        <v>3</v>
      </c>
      <c r="C77" s="359" t="s">
        <v>107</v>
      </c>
      <c r="D77" s="359"/>
      <c r="E77" s="359"/>
      <c r="F77" s="387" t="s">
        <v>108</v>
      </c>
      <c r="G77" s="387"/>
      <c r="H77" s="387"/>
      <c r="I77" s="387"/>
      <c r="J77" s="359" t="s">
        <v>109</v>
      </c>
      <c r="K77" s="387"/>
      <c r="L77" s="387"/>
      <c r="M77" s="387"/>
    </row>
    <row r="78" spans="2:17" ht="15.6" x14ac:dyDescent="0.3">
      <c r="B78" s="4">
        <v>1</v>
      </c>
      <c r="C78" s="422">
        <v>2</v>
      </c>
      <c r="D78" s="422"/>
      <c r="E78" s="422"/>
      <c r="F78" s="422">
        <v>3</v>
      </c>
      <c r="G78" s="422"/>
      <c r="H78" s="422"/>
      <c r="I78" s="422"/>
      <c r="J78" s="422">
        <v>4</v>
      </c>
      <c r="K78" s="422"/>
      <c r="L78" s="422"/>
      <c r="M78" s="422"/>
    </row>
    <row r="79" spans="2:17" ht="31.5" customHeight="1" x14ac:dyDescent="0.3">
      <c r="B79" s="8"/>
      <c r="C79" s="378" t="s">
        <v>303</v>
      </c>
      <c r="D79" s="378"/>
      <c r="E79" s="378"/>
      <c r="F79" s="484"/>
      <c r="G79" s="484"/>
      <c r="H79" s="484"/>
      <c r="I79" s="484"/>
      <c r="J79" s="484"/>
      <c r="K79" s="484"/>
      <c r="L79" s="484"/>
      <c r="M79" s="484"/>
    </row>
    <row r="81" spans="2:13" ht="15.6" x14ac:dyDescent="0.3">
      <c r="B81" s="436" t="s">
        <v>110</v>
      </c>
      <c r="C81" s="436"/>
      <c r="D81" s="436"/>
      <c r="E81" s="436"/>
      <c r="F81" s="436"/>
    </row>
    <row r="82" spans="2:13" ht="33.6" customHeight="1" x14ac:dyDescent="0.3">
      <c r="B82" s="10" t="s">
        <v>3</v>
      </c>
      <c r="C82" s="387" t="s">
        <v>111</v>
      </c>
      <c r="D82" s="387"/>
      <c r="E82" s="387"/>
      <c r="F82" s="387" t="s">
        <v>108</v>
      </c>
      <c r="G82" s="387"/>
      <c r="H82" s="387"/>
      <c r="I82" s="387"/>
      <c r="J82" s="359" t="s">
        <v>112</v>
      </c>
      <c r="K82" s="387"/>
      <c r="L82" s="387"/>
      <c r="M82" s="387"/>
    </row>
    <row r="83" spans="2:13" ht="15.6" x14ac:dyDescent="0.3">
      <c r="B83" s="4">
        <v>1</v>
      </c>
      <c r="C83" s="422">
        <v>2</v>
      </c>
      <c r="D83" s="422"/>
      <c r="E83" s="422"/>
      <c r="F83" s="422">
        <v>3</v>
      </c>
      <c r="G83" s="422"/>
      <c r="H83" s="422"/>
      <c r="I83" s="422"/>
      <c r="J83" s="422">
        <v>4</v>
      </c>
      <c r="K83" s="422"/>
      <c r="L83" s="422"/>
      <c r="M83" s="422"/>
    </row>
    <row r="84" spans="2:13" ht="46.5" customHeight="1" x14ac:dyDescent="0.3">
      <c r="B84" s="8"/>
      <c r="C84" s="378" t="s">
        <v>304</v>
      </c>
      <c r="D84" s="378"/>
      <c r="E84" s="378"/>
      <c r="F84" s="484"/>
      <c r="G84" s="484"/>
      <c r="H84" s="484"/>
      <c r="I84" s="484"/>
      <c r="J84" s="484"/>
      <c r="K84" s="484"/>
      <c r="L84" s="484"/>
      <c r="M84" s="484"/>
    </row>
    <row r="86" spans="2:13" ht="15.6" x14ac:dyDescent="0.3">
      <c r="B86" s="436" t="s">
        <v>113</v>
      </c>
      <c r="C86" s="436"/>
      <c r="D86" s="436"/>
    </row>
    <row r="87" spans="2:13" ht="38.4" customHeight="1" x14ac:dyDescent="0.3">
      <c r="B87" s="10" t="s">
        <v>3</v>
      </c>
      <c r="C87" s="359" t="s">
        <v>114</v>
      </c>
      <c r="D87" s="359"/>
      <c r="E87" s="359"/>
      <c r="F87" s="437" t="s">
        <v>115</v>
      </c>
      <c r="G87" s="438"/>
      <c r="H87" s="438"/>
      <c r="I87" s="438"/>
      <c r="J87" s="438"/>
      <c r="K87" s="438"/>
      <c r="L87" s="438"/>
      <c r="M87" s="439"/>
    </row>
    <row r="88" spans="2:13" ht="15.6" x14ac:dyDescent="0.3">
      <c r="B88" s="4">
        <v>1</v>
      </c>
      <c r="C88" s="422">
        <v>2</v>
      </c>
      <c r="D88" s="422"/>
      <c r="E88" s="422"/>
      <c r="F88" s="440">
        <v>3</v>
      </c>
      <c r="G88" s="441"/>
      <c r="H88" s="441"/>
      <c r="I88" s="441"/>
      <c r="J88" s="441"/>
      <c r="K88" s="441"/>
      <c r="L88" s="441"/>
      <c r="M88" s="442"/>
    </row>
    <row r="89" spans="2:13" ht="14.4" customHeight="1" x14ac:dyDescent="0.3">
      <c r="B89" s="26" t="s">
        <v>15</v>
      </c>
      <c r="C89" s="435"/>
      <c r="D89" s="435"/>
      <c r="E89" s="435"/>
      <c r="F89" s="432"/>
      <c r="G89" s="433"/>
      <c r="H89" s="433"/>
      <c r="I89" s="433"/>
      <c r="J89" s="433"/>
      <c r="K89" s="433"/>
      <c r="L89" s="433"/>
      <c r="M89" s="434"/>
    </row>
    <row r="91" spans="2:13" ht="15.6" x14ac:dyDescent="0.3">
      <c r="B91" s="436" t="s">
        <v>116</v>
      </c>
      <c r="C91" s="436"/>
      <c r="D91" s="436"/>
      <c r="E91" s="436"/>
      <c r="F91" s="436"/>
      <c r="G91" s="436"/>
    </row>
    <row r="92" spans="2:13" ht="15.6" customHeight="1" x14ac:dyDescent="0.3">
      <c r="B92" s="10" t="s">
        <v>3</v>
      </c>
      <c r="C92" s="437" t="s">
        <v>117</v>
      </c>
      <c r="D92" s="438"/>
      <c r="E92" s="438"/>
      <c r="F92" s="438"/>
      <c r="G92" s="438"/>
      <c r="H92" s="438"/>
      <c r="I92" s="438"/>
      <c r="J92" s="438"/>
      <c r="K92" s="438"/>
      <c r="L92" s="438"/>
      <c r="M92" s="439"/>
    </row>
    <row r="93" spans="2:13" ht="15.6" x14ac:dyDescent="0.3">
      <c r="B93" s="4">
        <v>1</v>
      </c>
      <c r="C93" s="440">
        <v>2</v>
      </c>
      <c r="D93" s="441"/>
      <c r="E93" s="441"/>
      <c r="F93" s="441"/>
      <c r="G93" s="441"/>
      <c r="H93" s="441"/>
      <c r="I93" s="441"/>
      <c r="J93" s="441"/>
      <c r="K93" s="441"/>
      <c r="L93" s="441"/>
      <c r="M93" s="442"/>
    </row>
    <row r="94" spans="2:13" ht="15.6" x14ac:dyDescent="0.3">
      <c r="B94" s="8"/>
      <c r="C94" s="429" t="s">
        <v>305</v>
      </c>
      <c r="D94" s="430"/>
      <c r="E94" s="430"/>
      <c r="F94" s="430"/>
      <c r="G94" s="430"/>
      <c r="H94" s="430"/>
      <c r="I94" s="430"/>
      <c r="J94" s="430"/>
      <c r="K94" s="430"/>
      <c r="L94" s="430"/>
      <c r="M94" s="431"/>
    </row>
  </sheetData>
  <mergeCells count="226">
    <mergeCell ref="B74:Q74"/>
    <mergeCell ref="O65:O66"/>
    <mergeCell ref="N65:N66"/>
    <mergeCell ref="B59:B62"/>
    <mergeCell ref="D59:D62"/>
    <mergeCell ref="C60:C62"/>
    <mergeCell ref="E59:E62"/>
    <mergeCell ref="B2:Q2"/>
    <mergeCell ref="B4:Q4"/>
    <mergeCell ref="B6:H6"/>
    <mergeCell ref="B7:B8"/>
    <mergeCell ref="C7:D8"/>
    <mergeCell ref="E7:G8"/>
    <mergeCell ref="H7:J8"/>
    <mergeCell ref="K7:N7"/>
    <mergeCell ref="K8:M8"/>
    <mergeCell ref="K12:M12"/>
    <mergeCell ref="C9:D9"/>
    <mergeCell ref="E9:G9"/>
    <mergeCell ref="H9:J9"/>
    <mergeCell ref="K9:M9"/>
    <mergeCell ref="B10:B12"/>
    <mergeCell ref="C10:D12"/>
    <mergeCell ref="E10:G12"/>
    <mergeCell ref="H10:J10"/>
    <mergeCell ref="K10:M10"/>
    <mergeCell ref="H12:J12"/>
    <mergeCell ref="B20:E20"/>
    <mergeCell ref="F20:H20"/>
    <mergeCell ref="B21:E21"/>
    <mergeCell ref="F21:H21"/>
    <mergeCell ref="B22:E22"/>
    <mergeCell ref="F22:H22"/>
    <mergeCell ref="B15:G15"/>
    <mergeCell ref="B16:E16"/>
    <mergeCell ref="F16:H16"/>
    <mergeCell ref="B17:E17"/>
    <mergeCell ref="F17:H17"/>
    <mergeCell ref="F18:H18"/>
    <mergeCell ref="F19:H19"/>
    <mergeCell ref="B18:E19"/>
    <mergeCell ref="F26:H26"/>
    <mergeCell ref="B28:E28"/>
    <mergeCell ref="F28:H28"/>
    <mergeCell ref="B29:E29"/>
    <mergeCell ref="F29:H29"/>
    <mergeCell ref="B23:E23"/>
    <mergeCell ref="F23:H23"/>
    <mergeCell ref="B24:E24"/>
    <mergeCell ref="F24:H24"/>
    <mergeCell ref="B25:E25"/>
    <mergeCell ref="F25:H25"/>
    <mergeCell ref="F27:H27"/>
    <mergeCell ref="B26:E27"/>
    <mergeCell ref="F34:H34"/>
    <mergeCell ref="F36:H36"/>
    <mergeCell ref="B38:E38"/>
    <mergeCell ref="F38:H38"/>
    <mergeCell ref="F30:H30"/>
    <mergeCell ref="B32:E32"/>
    <mergeCell ref="F32:H32"/>
    <mergeCell ref="B33:E33"/>
    <mergeCell ref="F33:H33"/>
    <mergeCell ref="F31:H31"/>
    <mergeCell ref="B36:E37"/>
    <mergeCell ref="F37:H37"/>
    <mergeCell ref="B30:E31"/>
    <mergeCell ref="F35:H35"/>
    <mergeCell ref="B34:E35"/>
    <mergeCell ref="K54:K55"/>
    <mergeCell ref="J54:J55"/>
    <mergeCell ref="I54:I55"/>
    <mergeCell ref="H54:H55"/>
    <mergeCell ref="G54:G55"/>
    <mergeCell ref="B39:E39"/>
    <mergeCell ref="F39:H39"/>
    <mergeCell ref="B40:E40"/>
    <mergeCell ref="F40:H40"/>
    <mergeCell ref="B43:H43"/>
    <mergeCell ref="B44:B46"/>
    <mergeCell ref="C44:C46"/>
    <mergeCell ref="D44:D46"/>
    <mergeCell ref="E44:E46"/>
    <mergeCell ref="F44:F46"/>
    <mergeCell ref="B41:E41"/>
    <mergeCell ref="F41:H41"/>
    <mergeCell ref="F54:F55"/>
    <mergeCell ref="F48:F53"/>
    <mergeCell ref="E48:E53"/>
    <mergeCell ref="D48:D53"/>
    <mergeCell ref="C48:C53"/>
    <mergeCell ref="B48:B53"/>
    <mergeCell ref="B72:H72"/>
    <mergeCell ref="N72:Q72"/>
    <mergeCell ref="B76:E76"/>
    <mergeCell ref="C77:E77"/>
    <mergeCell ref="F77:I77"/>
    <mergeCell ref="J77:M77"/>
    <mergeCell ref="B73:H73"/>
    <mergeCell ref="N73:Q73"/>
    <mergeCell ref="O45:O46"/>
    <mergeCell ref="P54:P55"/>
    <mergeCell ref="Q54:Q55"/>
    <mergeCell ref="G44:G46"/>
    <mergeCell ref="H44:H46"/>
    <mergeCell ref="I44:M44"/>
    <mergeCell ref="N44:O44"/>
    <mergeCell ref="P44:P46"/>
    <mergeCell ref="Q44:Q46"/>
    <mergeCell ref="I45:I46"/>
    <mergeCell ref="J45:L45"/>
    <mergeCell ref="M45:M46"/>
    <mergeCell ref="N45:N46"/>
    <mergeCell ref="G48:G53"/>
    <mergeCell ref="M54:M55"/>
    <mergeCell ref="L54:L55"/>
    <mergeCell ref="C82:E82"/>
    <mergeCell ref="F82:I82"/>
    <mergeCell ref="J82:M82"/>
    <mergeCell ref="C83:E83"/>
    <mergeCell ref="F83:I83"/>
    <mergeCell ref="J83:M83"/>
    <mergeCell ref="C78:E78"/>
    <mergeCell ref="F78:I78"/>
    <mergeCell ref="J78:M78"/>
    <mergeCell ref="C79:E79"/>
    <mergeCell ref="F79:I79"/>
    <mergeCell ref="J79:M79"/>
    <mergeCell ref="C93:M93"/>
    <mergeCell ref="C94:M94"/>
    <mergeCell ref="N48:N50"/>
    <mergeCell ref="N51:N53"/>
    <mergeCell ref="K48:K53"/>
    <mergeCell ref="J48:J53"/>
    <mergeCell ref="H48:H53"/>
    <mergeCell ref="C88:E88"/>
    <mergeCell ref="F88:M88"/>
    <mergeCell ref="C89:E89"/>
    <mergeCell ref="F89:M89"/>
    <mergeCell ref="B91:G91"/>
    <mergeCell ref="C92:M92"/>
    <mergeCell ref="C84:E84"/>
    <mergeCell ref="F84:I84"/>
    <mergeCell ref="E54:E55"/>
    <mergeCell ref="D54:D55"/>
    <mergeCell ref="C54:C55"/>
    <mergeCell ref="B54:B55"/>
    <mergeCell ref="J84:M84"/>
    <mergeCell ref="B86:D86"/>
    <mergeCell ref="C87:E87"/>
    <mergeCell ref="F87:M87"/>
    <mergeCell ref="B81:F81"/>
    <mergeCell ref="Q59:Q62"/>
    <mergeCell ref="P59:P62"/>
    <mergeCell ref="B56:B58"/>
    <mergeCell ref="C56:C58"/>
    <mergeCell ref="D56:D58"/>
    <mergeCell ref="E56:E58"/>
    <mergeCell ref="F59:F61"/>
    <mergeCell ref="G59:G61"/>
    <mergeCell ref="F56:F58"/>
    <mergeCell ref="G56:G58"/>
    <mergeCell ref="H56:H58"/>
    <mergeCell ref="J56:J58"/>
    <mergeCell ref="K56:K58"/>
    <mergeCell ref="J59:J61"/>
    <mergeCell ref="K59:K61"/>
    <mergeCell ref="N56:N57"/>
    <mergeCell ref="B65:B67"/>
    <mergeCell ref="C65:C67"/>
    <mergeCell ref="D65:D67"/>
    <mergeCell ref="E65:E67"/>
    <mergeCell ref="F65:F67"/>
    <mergeCell ref="G65:G67"/>
    <mergeCell ref="J63:J64"/>
    <mergeCell ref="K63:K64"/>
    <mergeCell ref="L63:L64"/>
    <mergeCell ref="B63:B64"/>
    <mergeCell ref="C63:C64"/>
    <mergeCell ref="D63:D64"/>
    <mergeCell ref="E63:E64"/>
    <mergeCell ref="F63:F64"/>
    <mergeCell ref="G63:G64"/>
    <mergeCell ref="H63:H64"/>
    <mergeCell ref="I63:I64"/>
    <mergeCell ref="B70:B71"/>
    <mergeCell ref="C70:C71"/>
    <mergeCell ref="D70:D71"/>
    <mergeCell ref="E70:E71"/>
    <mergeCell ref="F70:F71"/>
    <mergeCell ref="G70:G71"/>
    <mergeCell ref="J68:J69"/>
    <mergeCell ref="K68:K69"/>
    <mergeCell ref="L68:L69"/>
    <mergeCell ref="B68:B69"/>
    <mergeCell ref="C68:C69"/>
    <mergeCell ref="D68:D69"/>
    <mergeCell ref="E68:E69"/>
    <mergeCell ref="F68:F69"/>
    <mergeCell ref="G68:G69"/>
    <mergeCell ref="H68:H69"/>
    <mergeCell ref="I68:I69"/>
    <mergeCell ref="P70:P71"/>
    <mergeCell ref="Q70:Q71"/>
    <mergeCell ref="Q48:Q53"/>
    <mergeCell ref="P48:P53"/>
    <mergeCell ref="H70:H71"/>
    <mergeCell ref="I70:I71"/>
    <mergeCell ref="J70:J71"/>
    <mergeCell ref="K70:K71"/>
    <mergeCell ref="L70:L71"/>
    <mergeCell ref="M70:M71"/>
    <mergeCell ref="M68:M69"/>
    <mergeCell ref="P68:P69"/>
    <mergeCell ref="Q68:Q69"/>
    <mergeCell ref="P65:P67"/>
    <mergeCell ref="Q65:Q67"/>
    <mergeCell ref="H65:H67"/>
    <mergeCell ref="M63:M64"/>
    <mergeCell ref="P63:P64"/>
    <mergeCell ref="Q63:Q64"/>
    <mergeCell ref="H59:H61"/>
    <mergeCell ref="P56:P58"/>
    <mergeCell ref="Q56:Q58"/>
    <mergeCell ref="N59:N60"/>
    <mergeCell ref="N61:N62"/>
  </mergeCells>
  <conditionalFormatting sqref="L48">
    <cfRule type="expression" dxfId="93" priority="9">
      <formula>$L$48&gt;$I$48*0.85</formula>
    </cfRule>
  </conditionalFormatting>
  <conditionalFormatting sqref="L54:L55">
    <cfRule type="expression" dxfId="92" priority="7">
      <formula>$L$54&gt;$I$54*0.85</formula>
    </cfRule>
  </conditionalFormatting>
  <conditionalFormatting sqref="L63:L64">
    <cfRule type="expression" dxfId="91" priority="4">
      <formula>$L$63&gt;$I$63*0.85</formula>
    </cfRule>
  </conditionalFormatting>
  <conditionalFormatting sqref="L65">
    <cfRule type="expression" dxfId="90" priority="3">
      <formula>$L$65&gt;$I$65*0.85</formula>
    </cfRule>
  </conditionalFormatting>
  <conditionalFormatting sqref="L68:L69">
    <cfRule type="expression" dxfId="89" priority="2">
      <formula>$L$68&gt;$I$68*0.85</formula>
    </cfRule>
  </conditionalFormatting>
  <conditionalFormatting sqref="L70:L71">
    <cfRule type="expression" dxfId="88" priority="1">
      <formula>$L$70&gt;$I$70*0.85</formula>
    </cfRule>
  </conditionalFormatting>
  <conditionalFormatting sqref="L72">
    <cfRule type="expression" dxfId="87" priority="8">
      <formula>$L$72&gt;$I$72*0.85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100"/>
  <sheetViews>
    <sheetView zoomScaleNormal="100" workbookViewId="0">
      <pane ySplit="4" topLeftCell="A48" activePane="bottomLeft" state="frozen"/>
      <selection activeCell="P125" sqref="P125:P129"/>
      <selection pane="bottomLeft" activeCell="L62" sqref="L62:L63"/>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360" t="s">
        <v>458</v>
      </c>
      <c r="C2" s="360"/>
      <c r="D2" s="360"/>
      <c r="E2" s="360"/>
      <c r="F2" s="360"/>
      <c r="G2" s="360"/>
      <c r="H2" s="360"/>
      <c r="I2" s="360"/>
      <c r="J2" s="360"/>
      <c r="K2" s="360"/>
      <c r="L2" s="360"/>
      <c r="M2" s="360"/>
      <c r="N2" s="360"/>
      <c r="O2" s="360"/>
      <c r="P2" s="360"/>
      <c r="Q2" s="360"/>
    </row>
    <row r="3" spans="2:17" ht="15.6" x14ac:dyDescent="0.3">
      <c r="B3" s="6"/>
      <c r="C3" s="6"/>
      <c r="D3" s="6"/>
      <c r="E3" s="6"/>
      <c r="F3" s="6"/>
      <c r="G3" s="6"/>
      <c r="H3" s="6"/>
      <c r="I3" s="6"/>
      <c r="J3" s="6"/>
      <c r="K3" s="6"/>
      <c r="L3" s="6"/>
      <c r="M3" s="6"/>
      <c r="N3" s="6"/>
      <c r="O3" s="6"/>
      <c r="P3" s="6"/>
      <c r="Q3" s="6"/>
    </row>
    <row r="4" spans="2:17" ht="15.6" x14ac:dyDescent="0.3">
      <c r="B4" s="585" t="s">
        <v>762</v>
      </c>
      <c r="C4" s="360"/>
      <c r="D4" s="360"/>
      <c r="E4" s="360"/>
      <c r="F4" s="360"/>
      <c r="G4" s="360"/>
      <c r="H4" s="360"/>
      <c r="I4" s="360"/>
      <c r="J4" s="360"/>
      <c r="K4" s="360"/>
      <c r="L4" s="360"/>
      <c r="M4" s="360"/>
      <c r="N4" s="360"/>
      <c r="O4" s="360"/>
      <c r="P4" s="360"/>
      <c r="Q4" s="360"/>
    </row>
    <row r="5" spans="2:17" ht="15.6" x14ac:dyDescent="0.3">
      <c r="B5" s="6"/>
      <c r="C5" s="6"/>
      <c r="D5" s="6"/>
      <c r="E5" s="6"/>
      <c r="F5" s="6"/>
      <c r="G5" s="6"/>
      <c r="H5" s="6"/>
      <c r="I5" s="6"/>
      <c r="J5" s="6"/>
      <c r="K5" s="6"/>
      <c r="L5" s="6"/>
      <c r="M5" s="6"/>
      <c r="N5" s="6"/>
      <c r="O5" s="6"/>
      <c r="P5" s="6"/>
      <c r="Q5" s="6"/>
    </row>
    <row r="6" spans="2:17" ht="15.6" x14ac:dyDescent="0.3">
      <c r="B6" s="361" t="s">
        <v>57</v>
      </c>
      <c r="C6" s="361"/>
      <c r="D6" s="361"/>
      <c r="E6" s="361"/>
      <c r="F6" s="361"/>
      <c r="G6" s="361"/>
      <c r="H6" s="361"/>
      <c r="I6" s="7"/>
      <c r="J6" s="7"/>
      <c r="K6" s="7"/>
      <c r="L6" s="7"/>
      <c r="M6" s="7"/>
      <c r="N6" s="7"/>
      <c r="O6" s="7"/>
      <c r="P6" s="7"/>
      <c r="Q6" s="7"/>
    </row>
    <row r="7" spans="2:17" ht="21.6" customHeight="1" x14ac:dyDescent="0.3">
      <c r="B7" s="387" t="s">
        <v>3</v>
      </c>
      <c r="C7" s="387" t="s">
        <v>58</v>
      </c>
      <c r="D7" s="387"/>
      <c r="E7" s="359" t="s">
        <v>59</v>
      </c>
      <c r="F7" s="359"/>
      <c r="G7" s="359"/>
      <c r="H7" s="359" t="s">
        <v>60</v>
      </c>
      <c r="I7" s="359"/>
      <c r="J7" s="359"/>
      <c r="K7" s="387" t="s">
        <v>61</v>
      </c>
      <c r="L7" s="387"/>
      <c r="M7" s="387"/>
      <c r="N7" s="387"/>
    </row>
    <row r="8" spans="2:17" ht="34.200000000000003" customHeight="1" x14ac:dyDescent="0.3">
      <c r="B8" s="387"/>
      <c r="C8" s="387"/>
      <c r="D8" s="387"/>
      <c r="E8" s="359"/>
      <c r="F8" s="359"/>
      <c r="G8" s="359"/>
      <c r="H8" s="359"/>
      <c r="I8" s="359"/>
      <c r="J8" s="359"/>
      <c r="K8" s="359" t="s">
        <v>62</v>
      </c>
      <c r="L8" s="359"/>
      <c r="M8" s="359"/>
      <c r="N8" s="3" t="s">
        <v>63</v>
      </c>
      <c r="O8" s="1"/>
      <c r="P8" s="1"/>
      <c r="Q8" s="1"/>
    </row>
    <row r="9" spans="2:17" ht="15.6" x14ac:dyDescent="0.3">
      <c r="B9" s="4">
        <v>1</v>
      </c>
      <c r="C9" s="422">
        <v>2</v>
      </c>
      <c r="D9" s="422"/>
      <c r="E9" s="422">
        <v>3</v>
      </c>
      <c r="F9" s="422"/>
      <c r="G9" s="422"/>
      <c r="H9" s="422">
        <v>4</v>
      </c>
      <c r="I9" s="422"/>
      <c r="J9" s="422"/>
      <c r="K9" s="422">
        <v>5</v>
      </c>
      <c r="L9" s="422"/>
      <c r="M9" s="422"/>
      <c r="N9" s="4">
        <v>6</v>
      </c>
    </row>
    <row r="10" spans="2:17" ht="15.6" x14ac:dyDescent="0.3">
      <c r="B10" s="459" t="s">
        <v>15</v>
      </c>
      <c r="C10" s="471" t="s">
        <v>480</v>
      </c>
      <c r="D10" s="472"/>
      <c r="E10" s="462" t="s">
        <v>481</v>
      </c>
      <c r="F10" s="463"/>
      <c r="G10" s="464"/>
      <c r="H10" s="443">
        <v>0</v>
      </c>
      <c r="I10" s="411"/>
      <c r="J10" s="411"/>
      <c r="K10" s="443">
        <v>0</v>
      </c>
      <c r="L10" s="411"/>
      <c r="M10" s="411"/>
      <c r="N10" s="12">
        <f>O50</f>
        <v>870</v>
      </c>
    </row>
    <row r="11" spans="2:17" ht="51" customHeight="1" x14ac:dyDescent="0.3">
      <c r="B11" s="461"/>
      <c r="C11" s="475"/>
      <c r="D11" s="476"/>
      <c r="E11" s="468"/>
      <c r="F11" s="469"/>
      <c r="G11" s="470"/>
      <c r="H11" s="452" t="s">
        <v>20</v>
      </c>
      <c r="I11" s="453"/>
      <c r="J11" s="454"/>
      <c r="K11" s="452" t="s">
        <v>18</v>
      </c>
      <c r="L11" s="453"/>
      <c r="M11" s="454"/>
      <c r="N11" s="11" t="s">
        <v>23</v>
      </c>
      <c r="O11" s="36"/>
      <c r="P11" s="37"/>
    </row>
    <row r="12" spans="2:17" ht="15.6" x14ac:dyDescent="0.3">
      <c r="B12" s="459" t="s">
        <v>48</v>
      </c>
      <c r="C12" s="471" t="s">
        <v>482</v>
      </c>
      <c r="D12" s="472"/>
      <c r="E12" s="462" t="s">
        <v>483</v>
      </c>
      <c r="F12" s="463"/>
      <c r="G12" s="464"/>
      <c r="H12" s="443">
        <v>0</v>
      </c>
      <c r="I12" s="444"/>
      <c r="J12" s="444"/>
      <c r="K12" s="443">
        <v>0</v>
      </c>
      <c r="L12" s="444"/>
      <c r="M12" s="444"/>
      <c r="N12" s="12">
        <f>O52</f>
        <v>100</v>
      </c>
    </row>
    <row r="13" spans="2:17" ht="15.6" x14ac:dyDescent="0.3">
      <c r="B13" s="460"/>
      <c r="C13" s="473"/>
      <c r="D13" s="474"/>
      <c r="E13" s="465"/>
      <c r="F13" s="466"/>
      <c r="G13" s="467"/>
      <c r="H13" s="449" t="s">
        <v>21</v>
      </c>
      <c r="I13" s="450"/>
      <c r="J13" s="451"/>
      <c r="K13" s="449" t="s">
        <v>18</v>
      </c>
      <c r="L13" s="450"/>
      <c r="M13" s="451"/>
      <c r="N13" s="232"/>
    </row>
    <row r="14" spans="2:17" ht="33" customHeight="1" x14ac:dyDescent="0.3">
      <c r="B14" s="461"/>
      <c r="C14" s="475"/>
      <c r="D14" s="476"/>
      <c r="E14" s="468"/>
      <c r="F14" s="469"/>
      <c r="G14" s="470"/>
      <c r="H14" s="452"/>
      <c r="I14" s="453"/>
      <c r="J14" s="454"/>
      <c r="K14" s="452"/>
      <c r="L14" s="453"/>
      <c r="M14" s="454"/>
      <c r="N14" s="11" t="s">
        <v>23</v>
      </c>
    </row>
    <row r="17" spans="2:8" ht="15.6" x14ac:dyDescent="0.3">
      <c r="B17" s="361" t="s">
        <v>71</v>
      </c>
      <c r="C17" s="361"/>
      <c r="D17" s="361"/>
      <c r="E17" s="361"/>
      <c r="F17" s="361"/>
      <c r="G17" s="361"/>
    </row>
    <row r="18" spans="2:8" ht="15.6" x14ac:dyDescent="0.3">
      <c r="B18" s="458" t="s">
        <v>72</v>
      </c>
      <c r="C18" s="458"/>
      <c r="D18" s="458"/>
      <c r="E18" s="458"/>
      <c r="F18" s="458" t="s">
        <v>73</v>
      </c>
      <c r="G18" s="458"/>
      <c r="H18" s="458"/>
    </row>
    <row r="19" spans="2:8" ht="15.6" x14ac:dyDescent="0.3">
      <c r="B19" s="480">
        <v>1</v>
      </c>
      <c r="C19" s="480"/>
      <c r="D19" s="480"/>
      <c r="E19" s="480"/>
      <c r="F19" s="480">
        <v>2</v>
      </c>
      <c r="G19" s="480"/>
      <c r="H19" s="480"/>
    </row>
    <row r="20" spans="2:8" ht="15.6" x14ac:dyDescent="0.3">
      <c r="B20" s="577" t="s">
        <v>74</v>
      </c>
      <c r="C20" s="577"/>
      <c r="D20" s="577"/>
      <c r="E20" s="577"/>
      <c r="F20" s="550">
        <f>L50</f>
        <v>13638394.33</v>
      </c>
      <c r="G20" s="550"/>
      <c r="H20" s="550"/>
    </row>
    <row r="21" spans="2:8" ht="15.6" x14ac:dyDescent="0.3">
      <c r="B21" s="567"/>
      <c r="C21" s="568"/>
      <c r="D21" s="568"/>
      <c r="E21" s="569"/>
      <c r="F21" s="611"/>
      <c r="G21" s="612"/>
      <c r="H21" s="613"/>
    </row>
    <row r="22" spans="2:8" ht="15.6" x14ac:dyDescent="0.3">
      <c r="B22" s="424" t="s">
        <v>75</v>
      </c>
      <c r="C22" s="424"/>
      <c r="D22" s="424"/>
      <c r="E22" s="424"/>
      <c r="F22" s="427"/>
      <c r="G22" s="427"/>
      <c r="H22" s="427"/>
    </row>
    <row r="23" spans="2:8" ht="15.6" x14ac:dyDescent="0.3">
      <c r="B23" s="423"/>
      <c r="C23" s="423"/>
      <c r="D23" s="423"/>
      <c r="E23" s="423"/>
      <c r="F23" s="427"/>
      <c r="G23" s="427"/>
      <c r="H23" s="427"/>
    </row>
    <row r="24" spans="2:8" ht="31.2" customHeight="1" x14ac:dyDescent="0.3">
      <c r="B24" s="424" t="s">
        <v>311</v>
      </c>
      <c r="C24" s="424"/>
      <c r="D24" s="424"/>
      <c r="E24" s="424"/>
      <c r="F24" s="428">
        <f>F27</f>
        <v>0</v>
      </c>
      <c r="G24" s="428"/>
      <c r="H24" s="428"/>
    </row>
    <row r="25" spans="2:8" ht="15.6" x14ac:dyDescent="0.3">
      <c r="B25" s="423" t="s">
        <v>252</v>
      </c>
      <c r="C25" s="423"/>
      <c r="D25" s="423"/>
      <c r="E25" s="423"/>
      <c r="F25" s="427"/>
      <c r="G25" s="427"/>
      <c r="H25" s="427"/>
    </row>
    <row r="26" spans="2:8" ht="31.5" customHeight="1" x14ac:dyDescent="0.3">
      <c r="B26" s="423" t="s">
        <v>253</v>
      </c>
      <c r="C26" s="423"/>
      <c r="D26" s="423"/>
      <c r="E26" s="423"/>
      <c r="F26" s="427"/>
      <c r="G26" s="427"/>
      <c r="H26" s="427"/>
    </row>
    <row r="27" spans="2:8" ht="15.6" x14ac:dyDescent="0.3">
      <c r="B27" s="423" t="s">
        <v>76</v>
      </c>
      <c r="C27" s="423"/>
      <c r="D27" s="423"/>
      <c r="E27" s="423"/>
      <c r="F27" s="427"/>
      <c r="G27" s="427"/>
      <c r="H27" s="427"/>
    </row>
    <row r="28" spans="2:8" ht="15.6" x14ac:dyDescent="0.3">
      <c r="B28" s="577" t="s">
        <v>312</v>
      </c>
      <c r="C28" s="577"/>
      <c r="D28" s="577"/>
      <c r="E28" s="577"/>
      <c r="F28" s="550">
        <f>L50</f>
        <v>13638394.33</v>
      </c>
      <c r="G28" s="550"/>
      <c r="H28" s="550"/>
    </row>
    <row r="29" spans="2:8" ht="15.6" x14ac:dyDescent="0.3">
      <c r="B29" s="567"/>
      <c r="C29" s="568"/>
      <c r="D29" s="568"/>
      <c r="E29" s="569"/>
      <c r="F29" s="611"/>
      <c r="G29" s="612"/>
      <c r="H29" s="613"/>
    </row>
    <row r="30" spans="2:8" ht="15.6" x14ac:dyDescent="0.3">
      <c r="B30" s="423" t="s">
        <v>254</v>
      </c>
      <c r="C30" s="423"/>
      <c r="D30" s="423"/>
      <c r="E30" s="423"/>
      <c r="F30" s="427"/>
      <c r="G30" s="427"/>
      <c r="H30" s="427"/>
    </row>
    <row r="31" spans="2:8" ht="31.5" customHeight="1" x14ac:dyDescent="0.3">
      <c r="B31" s="423" t="s">
        <v>255</v>
      </c>
      <c r="C31" s="423"/>
      <c r="D31" s="423"/>
      <c r="E31" s="423"/>
      <c r="F31" s="427"/>
      <c r="G31" s="427"/>
      <c r="H31" s="427"/>
    </row>
    <row r="32" spans="2:8" ht="15.6" x14ac:dyDescent="0.3">
      <c r="B32" s="614" t="s">
        <v>77</v>
      </c>
      <c r="C32" s="614"/>
      <c r="D32" s="614"/>
      <c r="E32" s="614"/>
      <c r="F32" s="355">
        <f>L50</f>
        <v>13638394.33</v>
      </c>
      <c r="G32" s="355"/>
      <c r="H32" s="355"/>
    </row>
    <row r="33" spans="2:17" ht="15.6" x14ac:dyDescent="0.3">
      <c r="B33" s="570"/>
      <c r="C33" s="571"/>
      <c r="D33" s="571"/>
      <c r="E33" s="572"/>
      <c r="F33" s="615"/>
      <c r="G33" s="616"/>
      <c r="H33" s="617"/>
    </row>
    <row r="34" spans="2:17" ht="15.6" x14ac:dyDescent="0.3">
      <c r="B34" s="424" t="s">
        <v>256</v>
      </c>
      <c r="C34" s="424"/>
      <c r="D34" s="424"/>
      <c r="E34" s="424"/>
      <c r="F34" s="427"/>
      <c r="G34" s="427"/>
      <c r="H34" s="427"/>
    </row>
    <row r="35" spans="2:17" ht="15.6" x14ac:dyDescent="0.3">
      <c r="B35" s="423"/>
      <c r="C35" s="423"/>
      <c r="D35" s="423"/>
      <c r="E35" s="423"/>
      <c r="F35" s="427"/>
      <c r="G35" s="427"/>
      <c r="H35" s="427"/>
    </row>
    <row r="36" spans="2:17" ht="15.6" x14ac:dyDescent="0.3">
      <c r="B36" s="577" t="s">
        <v>78</v>
      </c>
      <c r="C36" s="577"/>
      <c r="D36" s="577"/>
      <c r="E36" s="577"/>
      <c r="F36" s="550">
        <f>M50</f>
        <v>2406776.2499999995</v>
      </c>
      <c r="G36" s="550"/>
      <c r="H36" s="550"/>
    </row>
    <row r="37" spans="2:17" ht="15.6" x14ac:dyDescent="0.3">
      <c r="B37" s="567"/>
      <c r="C37" s="568"/>
      <c r="D37" s="568"/>
      <c r="E37" s="569"/>
      <c r="F37" s="611"/>
      <c r="G37" s="612"/>
      <c r="H37" s="613"/>
    </row>
    <row r="38" spans="2:17" ht="15.6" x14ac:dyDescent="0.3">
      <c r="B38" s="614" t="s">
        <v>79</v>
      </c>
      <c r="C38" s="614"/>
      <c r="D38" s="614"/>
      <c r="E38" s="614"/>
      <c r="F38" s="355">
        <f>M50</f>
        <v>2406776.2499999995</v>
      </c>
      <c r="G38" s="355"/>
      <c r="H38" s="355"/>
    </row>
    <row r="39" spans="2:17" ht="15.6" x14ac:dyDescent="0.3">
      <c r="B39" s="570"/>
      <c r="C39" s="571"/>
      <c r="D39" s="571"/>
      <c r="E39" s="572"/>
      <c r="F39" s="615"/>
      <c r="G39" s="616"/>
      <c r="H39" s="617"/>
    </row>
    <row r="40" spans="2:17" ht="15.6" x14ac:dyDescent="0.3">
      <c r="B40" s="423" t="s">
        <v>80</v>
      </c>
      <c r="C40" s="423"/>
      <c r="D40" s="423"/>
      <c r="E40" s="423"/>
      <c r="F40" s="427">
        <v>0</v>
      </c>
      <c r="G40" s="427"/>
      <c r="H40" s="427"/>
    </row>
    <row r="41" spans="2:17" ht="15.6" x14ac:dyDescent="0.3">
      <c r="B41" s="423" t="s">
        <v>81</v>
      </c>
      <c r="C41" s="423"/>
      <c r="D41" s="423"/>
      <c r="E41" s="423"/>
      <c r="F41" s="427">
        <v>0</v>
      </c>
      <c r="G41" s="427"/>
      <c r="H41" s="427"/>
    </row>
    <row r="42" spans="2:17" ht="15.6" x14ac:dyDescent="0.3">
      <c r="B42" s="577" t="s">
        <v>82</v>
      </c>
      <c r="C42" s="577"/>
      <c r="D42" s="577"/>
      <c r="E42" s="577"/>
      <c r="F42" s="550">
        <f>I50</f>
        <v>16045170.579999998</v>
      </c>
      <c r="G42" s="550"/>
      <c r="H42" s="550"/>
    </row>
    <row r="43" spans="2:17" ht="15.6" x14ac:dyDescent="0.3">
      <c r="B43" s="567"/>
      <c r="C43" s="568"/>
      <c r="D43" s="568"/>
      <c r="E43" s="569"/>
      <c r="F43" s="611"/>
      <c r="G43" s="612"/>
      <c r="H43" s="613"/>
    </row>
    <row r="45" spans="2:17" ht="15.6" x14ac:dyDescent="0.3">
      <c r="B45" s="361" t="s">
        <v>83</v>
      </c>
      <c r="C45" s="361"/>
      <c r="D45" s="361"/>
      <c r="E45" s="361"/>
      <c r="F45" s="361"/>
      <c r="G45" s="361"/>
      <c r="H45" s="361"/>
    </row>
    <row r="46" spans="2:17" ht="16.2" customHeight="1" x14ac:dyDescent="0.3">
      <c r="B46" s="477" t="s">
        <v>84</v>
      </c>
      <c r="C46" s="359" t="s">
        <v>85</v>
      </c>
      <c r="D46" s="359" t="s">
        <v>86</v>
      </c>
      <c r="E46" s="359" t="s">
        <v>87</v>
      </c>
      <c r="F46" s="359" t="s">
        <v>88</v>
      </c>
      <c r="G46" s="359" t="s">
        <v>89</v>
      </c>
      <c r="H46" s="359" t="s">
        <v>90</v>
      </c>
      <c r="I46" s="359" t="s">
        <v>91</v>
      </c>
      <c r="J46" s="359"/>
      <c r="K46" s="359"/>
      <c r="L46" s="359"/>
      <c r="M46" s="359"/>
      <c r="N46" s="359" t="s">
        <v>6</v>
      </c>
      <c r="O46" s="359"/>
      <c r="P46" s="359" t="s">
        <v>92</v>
      </c>
      <c r="Q46" s="359" t="s">
        <v>93</v>
      </c>
    </row>
    <row r="47" spans="2:17" ht="46.95" customHeight="1" x14ac:dyDescent="0.3">
      <c r="B47" s="478"/>
      <c r="C47" s="359"/>
      <c r="D47" s="359"/>
      <c r="E47" s="359"/>
      <c r="F47" s="359"/>
      <c r="G47" s="359"/>
      <c r="H47" s="359"/>
      <c r="I47" s="359" t="s">
        <v>45</v>
      </c>
      <c r="J47" s="359" t="s">
        <v>94</v>
      </c>
      <c r="K47" s="359"/>
      <c r="L47" s="359"/>
      <c r="M47" s="359" t="s">
        <v>726</v>
      </c>
      <c r="N47" s="359" t="s">
        <v>96</v>
      </c>
      <c r="O47" s="359" t="s">
        <v>97</v>
      </c>
      <c r="P47" s="359"/>
      <c r="Q47" s="359"/>
    </row>
    <row r="48" spans="2:17" ht="96" customHeight="1" x14ac:dyDescent="0.3">
      <c r="B48" s="479"/>
      <c r="C48" s="359"/>
      <c r="D48" s="359"/>
      <c r="E48" s="359"/>
      <c r="F48" s="359"/>
      <c r="G48" s="359"/>
      <c r="H48" s="359"/>
      <c r="I48" s="359"/>
      <c r="J48" s="3" t="s">
        <v>98</v>
      </c>
      <c r="K48" s="3" t="s">
        <v>99</v>
      </c>
      <c r="L48" s="3" t="s">
        <v>100</v>
      </c>
      <c r="M48" s="359"/>
      <c r="N48" s="359"/>
      <c r="O48" s="359"/>
      <c r="P48" s="359"/>
      <c r="Q48" s="359"/>
    </row>
    <row r="49" spans="2:17" ht="15.6" x14ac:dyDescent="0.3">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7" ht="15.6" x14ac:dyDescent="0.3">
      <c r="B50" s="481" t="s">
        <v>484</v>
      </c>
      <c r="C50" s="400" t="s">
        <v>101</v>
      </c>
      <c r="D50" s="346" t="s">
        <v>485</v>
      </c>
      <c r="E50" s="346" t="s">
        <v>772</v>
      </c>
      <c r="F50" s="346" t="s">
        <v>260</v>
      </c>
      <c r="G50" s="346" t="s">
        <v>261</v>
      </c>
      <c r="H50" s="400" t="s">
        <v>102</v>
      </c>
      <c r="I50" s="233">
        <f>I78</f>
        <v>16045170.579999998</v>
      </c>
      <c r="J50" s="393">
        <f>J78</f>
        <v>0</v>
      </c>
      <c r="K50" s="393">
        <f>K78</f>
        <v>0</v>
      </c>
      <c r="L50" s="233">
        <f>L78</f>
        <v>13638394.33</v>
      </c>
      <c r="M50" s="233">
        <f>M78</f>
        <v>2406776.2499999995</v>
      </c>
      <c r="N50" s="346" t="s">
        <v>489</v>
      </c>
      <c r="O50" s="12">
        <f>SUM(O60,O62,O66,O68,O70,O74)</f>
        <v>870</v>
      </c>
      <c r="P50" s="411"/>
      <c r="Q50" s="400"/>
    </row>
    <row r="51" spans="2:17" ht="52.5" customHeight="1" x14ac:dyDescent="0.3">
      <c r="B51" s="482"/>
      <c r="C51" s="401"/>
      <c r="D51" s="347"/>
      <c r="E51" s="347"/>
      <c r="F51" s="347"/>
      <c r="G51" s="347"/>
      <c r="H51" s="401"/>
      <c r="I51" s="200"/>
      <c r="J51" s="394"/>
      <c r="K51" s="394"/>
      <c r="L51" s="200"/>
      <c r="M51" s="200"/>
      <c r="N51" s="348"/>
      <c r="O51" s="11" t="s">
        <v>23</v>
      </c>
      <c r="P51" s="412"/>
      <c r="Q51" s="401"/>
    </row>
    <row r="52" spans="2:17" ht="15.6" x14ac:dyDescent="0.3">
      <c r="B52" s="482"/>
      <c r="C52" s="401"/>
      <c r="D52" s="347"/>
      <c r="E52" s="347"/>
      <c r="F52" s="347"/>
      <c r="G52" s="347"/>
      <c r="H52" s="401"/>
      <c r="I52" s="138"/>
      <c r="J52" s="394"/>
      <c r="K52" s="394"/>
      <c r="L52" s="138"/>
      <c r="M52" s="138"/>
      <c r="N52" s="346" t="s">
        <v>488</v>
      </c>
      <c r="O52" s="12">
        <f>O64+O72+O76</f>
        <v>100</v>
      </c>
      <c r="P52" s="412"/>
      <c r="Q52" s="401"/>
    </row>
    <row r="53" spans="2:17" ht="15.6" x14ac:dyDescent="0.3">
      <c r="B53" s="482"/>
      <c r="C53" s="401"/>
      <c r="D53" s="347"/>
      <c r="E53" s="347"/>
      <c r="F53" s="347"/>
      <c r="G53" s="347"/>
      <c r="H53" s="401"/>
      <c r="I53" s="138"/>
      <c r="J53" s="394"/>
      <c r="K53" s="394"/>
      <c r="L53" s="138"/>
      <c r="M53" s="138"/>
      <c r="N53" s="347"/>
      <c r="O53" s="232"/>
      <c r="P53" s="412"/>
      <c r="Q53" s="401"/>
    </row>
    <row r="54" spans="2:17" ht="39" customHeight="1" x14ac:dyDescent="0.3">
      <c r="B54" s="482"/>
      <c r="C54" s="401"/>
      <c r="D54" s="347"/>
      <c r="E54" s="347"/>
      <c r="F54" s="347"/>
      <c r="G54" s="347"/>
      <c r="H54" s="401"/>
      <c r="I54" s="138"/>
      <c r="J54" s="394"/>
      <c r="K54" s="394"/>
      <c r="L54" s="138"/>
      <c r="M54" s="138"/>
      <c r="N54" s="348"/>
      <c r="O54" s="11" t="s">
        <v>23</v>
      </c>
      <c r="P54" s="412"/>
      <c r="Q54" s="401"/>
    </row>
    <row r="55" spans="2:17" ht="15.6" x14ac:dyDescent="0.3">
      <c r="B55" s="482"/>
      <c r="C55" s="401"/>
      <c r="D55" s="347"/>
      <c r="E55" s="347"/>
      <c r="F55" s="347"/>
      <c r="G55" s="347"/>
      <c r="H55" s="401"/>
      <c r="I55" s="138"/>
      <c r="J55" s="394"/>
      <c r="K55" s="394"/>
      <c r="L55" s="138"/>
      <c r="M55" s="138"/>
      <c r="N55" s="346" t="s">
        <v>495</v>
      </c>
      <c r="O55" s="86">
        <f>SUM(O61,O63,O67,O69,O71,O75)</f>
        <v>281</v>
      </c>
      <c r="P55" s="412"/>
      <c r="Q55" s="401"/>
    </row>
    <row r="56" spans="2:17" ht="51.75" customHeight="1" x14ac:dyDescent="0.3">
      <c r="B56" s="482"/>
      <c r="C56" s="401"/>
      <c r="D56" s="347"/>
      <c r="E56" s="347"/>
      <c r="F56" s="347"/>
      <c r="G56" s="347"/>
      <c r="H56" s="401"/>
      <c r="I56" s="138"/>
      <c r="J56" s="394"/>
      <c r="K56" s="394"/>
      <c r="L56" s="138"/>
      <c r="M56" s="138"/>
      <c r="N56" s="348"/>
      <c r="O56" s="11" t="s">
        <v>23</v>
      </c>
      <c r="P56" s="412"/>
      <c r="Q56" s="401"/>
    </row>
    <row r="57" spans="2:17" ht="15.6" x14ac:dyDescent="0.3">
      <c r="B57" s="482"/>
      <c r="C57" s="401"/>
      <c r="D57" s="347"/>
      <c r="E57" s="347"/>
      <c r="F57" s="347"/>
      <c r="G57" s="347"/>
      <c r="H57" s="401"/>
      <c r="I57" s="138"/>
      <c r="J57" s="394"/>
      <c r="K57" s="394"/>
      <c r="L57" s="138"/>
      <c r="M57" s="138"/>
      <c r="N57" s="346" t="s">
        <v>491</v>
      </c>
      <c r="O57" s="12">
        <f>O65+O73+O77</f>
        <v>95</v>
      </c>
      <c r="P57" s="412"/>
      <c r="Q57" s="401"/>
    </row>
    <row r="58" spans="2:17" ht="15.6" x14ac:dyDescent="0.3">
      <c r="B58" s="482"/>
      <c r="C58" s="401"/>
      <c r="D58" s="347"/>
      <c r="E58" s="347"/>
      <c r="F58" s="347"/>
      <c r="G58" s="347"/>
      <c r="H58" s="401"/>
      <c r="I58" s="138"/>
      <c r="J58" s="394"/>
      <c r="K58" s="394"/>
      <c r="L58" s="138"/>
      <c r="M58" s="138"/>
      <c r="N58" s="347"/>
      <c r="O58" s="232"/>
      <c r="P58" s="412"/>
      <c r="Q58" s="401"/>
    </row>
    <row r="59" spans="2:17" ht="134.25" customHeight="1" x14ac:dyDescent="0.3">
      <c r="B59" s="482"/>
      <c r="C59" s="401"/>
      <c r="D59" s="347"/>
      <c r="E59" s="347"/>
      <c r="F59" s="347"/>
      <c r="G59" s="347"/>
      <c r="H59" s="401"/>
      <c r="I59" s="138"/>
      <c r="J59" s="394"/>
      <c r="K59" s="394"/>
      <c r="L59" s="138"/>
      <c r="M59" s="138"/>
      <c r="N59" s="348"/>
      <c r="O59" s="11" t="s">
        <v>23</v>
      </c>
      <c r="P59" s="412"/>
      <c r="Q59" s="401"/>
    </row>
    <row r="60" spans="2:17" ht="78" outlineLevel="1" x14ac:dyDescent="0.3">
      <c r="B60" s="346" t="s">
        <v>493</v>
      </c>
      <c r="C60" s="420"/>
      <c r="D60" s="346" t="s">
        <v>271</v>
      </c>
      <c r="E60" s="346" t="s">
        <v>494</v>
      </c>
      <c r="F60" s="418"/>
      <c r="G60" s="346" t="s">
        <v>261</v>
      </c>
      <c r="H60" s="420"/>
      <c r="I60" s="407">
        <v>550000</v>
      </c>
      <c r="J60" s="407">
        <v>0</v>
      </c>
      <c r="K60" s="407">
        <v>0</v>
      </c>
      <c r="L60" s="407">
        <v>467500</v>
      </c>
      <c r="M60" s="407">
        <v>82500</v>
      </c>
      <c r="N60" s="27" t="s">
        <v>486</v>
      </c>
      <c r="O60" s="38">
        <v>300</v>
      </c>
      <c r="P60" s="400" t="s">
        <v>496</v>
      </c>
      <c r="Q60" s="400" t="s">
        <v>457</v>
      </c>
    </row>
    <row r="61" spans="2:17" ht="66.75" customHeight="1" outlineLevel="1" x14ac:dyDescent="0.3">
      <c r="B61" s="347"/>
      <c r="C61" s="421"/>
      <c r="D61" s="347"/>
      <c r="E61" s="347"/>
      <c r="F61" s="419"/>
      <c r="G61" s="347"/>
      <c r="H61" s="421"/>
      <c r="I61" s="408"/>
      <c r="J61" s="408"/>
      <c r="K61" s="408"/>
      <c r="L61" s="408"/>
      <c r="M61" s="408"/>
      <c r="N61" s="27" t="s">
        <v>492</v>
      </c>
      <c r="O61" s="38">
        <v>50</v>
      </c>
      <c r="P61" s="401"/>
      <c r="Q61" s="401"/>
    </row>
    <row r="62" spans="2:17" ht="78" outlineLevel="1" x14ac:dyDescent="0.3">
      <c r="B62" s="346" t="s">
        <v>497</v>
      </c>
      <c r="C62" s="420"/>
      <c r="D62" s="346" t="s">
        <v>271</v>
      </c>
      <c r="E62" s="346" t="s">
        <v>498</v>
      </c>
      <c r="F62" s="418"/>
      <c r="G62" s="346" t="s">
        <v>261</v>
      </c>
      <c r="H62" s="420"/>
      <c r="I62" s="407">
        <v>950000</v>
      </c>
      <c r="J62" s="407">
        <v>0</v>
      </c>
      <c r="K62" s="407">
        <v>0</v>
      </c>
      <c r="L62" s="407">
        <v>807500</v>
      </c>
      <c r="M62" s="407">
        <v>142500</v>
      </c>
      <c r="N62" s="27" t="s">
        <v>486</v>
      </c>
      <c r="O62" s="38">
        <v>50</v>
      </c>
      <c r="P62" s="400" t="s">
        <v>453</v>
      </c>
      <c r="Q62" s="400" t="s">
        <v>455</v>
      </c>
    </row>
    <row r="63" spans="2:17" ht="62.4" outlineLevel="1" x14ac:dyDescent="0.3">
      <c r="B63" s="347"/>
      <c r="C63" s="421"/>
      <c r="D63" s="347"/>
      <c r="E63" s="347"/>
      <c r="F63" s="419"/>
      <c r="G63" s="347"/>
      <c r="H63" s="421"/>
      <c r="I63" s="408"/>
      <c r="J63" s="408"/>
      <c r="K63" s="408"/>
      <c r="L63" s="408"/>
      <c r="M63" s="408"/>
      <c r="N63" s="27" t="s">
        <v>492</v>
      </c>
      <c r="O63" s="38">
        <v>41</v>
      </c>
      <c r="P63" s="401"/>
      <c r="Q63" s="401"/>
    </row>
    <row r="64" spans="2:17" ht="56.25" customHeight="1" outlineLevel="1" x14ac:dyDescent="0.3">
      <c r="B64" s="346" t="s">
        <v>522</v>
      </c>
      <c r="C64" s="420"/>
      <c r="D64" s="346" t="s">
        <v>285</v>
      </c>
      <c r="E64" s="346" t="s">
        <v>499</v>
      </c>
      <c r="F64" s="418"/>
      <c r="G64" s="346" t="s">
        <v>261</v>
      </c>
      <c r="H64" s="420"/>
      <c r="I64" s="407">
        <v>3700000</v>
      </c>
      <c r="J64" s="407">
        <v>0</v>
      </c>
      <c r="K64" s="407">
        <v>0</v>
      </c>
      <c r="L64" s="407">
        <v>3145000</v>
      </c>
      <c r="M64" s="407">
        <v>555000</v>
      </c>
      <c r="N64" s="27" t="s">
        <v>487</v>
      </c>
      <c r="O64" s="38">
        <v>30</v>
      </c>
      <c r="P64" s="400" t="s">
        <v>444</v>
      </c>
      <c r="Q64" s="400" t="s">
        <v>445</v>
      </c>
    </row>
    <row r="65" spans="2:17" ht="119.25" customHeight="1" outlineLevel="1" x14ac:dyDescent="0.3">
      <c r="B65" s="347"/>
      <c r="C65" s="421"/>
      <c r="D65" s="347"/>
      <c r="E65" s="347"/>
      <c r="F65" s="419"/>
      <c r="G65" s="347"/>
      <c r="H65" s="421"/>
      <c r="I65" s="408"/>
      <c r="J65" s="408"/>
      <c r="K65" s="408"/>
      <c r="L65" s="408"/>
      <c r="M65" s="408"/>
      <c r="N65" s="27" t="s">
        <v>490</v>
      </c>
      <c r="O65" s="38">
        <v>30</v>
      </c>
      <c r="P65" s="401"/>
      <c r="Q65" s="401"/>
    </row>
    <row r="66" spans="2:17" ht="69.75" customHeight="1" outlineLevel="1" x14ac:dyDescent="0.3">
      <c r="B66" s="346" t="s">
        <v>739</v>
      </c>
      <c r="C66" s="420"/>
      <c r="D66" s="346" t="s">
        <v>354</v>
      </c>
      <c r="E66" s="608"/>
      <c r="F66" s="420"/>
      <c r="G66" s="346" t="s">
        <v>261</v>
      </c>
      <c r="H66" s="420"/>
      <c r="I66" s="407">
        <v>4536733.79</v>
      </c>
      <c r="J66" s="407">
        <v>0</v>
      </c>
      <c r="K66" s="407">
        <v>0</v>
      </c>
      <c r="L66" s="407">
        <v>3856223.72</v>
      </c>
      <c r="M66" s="407">
        <v>680510.07</v>
      </c>
      <c r="N66" s="27" t="s">
        <v>486</v>
      </c>
      <c r="O66" s="43">
        <v>200</v>
      </c>
      <c r="P66" s="400" t="s">
        <v>646</v>
      </c>
      <c r="Q66" s="400" t="s">
        <v>519</v>
      </c>
    </row>
    <row r="67" spans="2:17" ht="62.4" outlineLevel="1" x14ac:dyDescent="0.3">
      <c r="B67" s="347"/>
      <c r="C67" s="421"/>
      <c r="D67" s="347"/>
      <c r="E67" s="609"/>
      <c r="F67" s="421"/>
      <c r="G67" s="347"/>
      <c r="H67" s="421"/>
      <c r="I67" s="408"/>
      <c r="J67" s="408"/>
      <c r="K67" s="408"/>
      <c r="L67" s="408"/>
      <c r="M67" s="408"/>
      <c r="N67" s="27" t="s">
        <v>492</v>
      </c>
      <c r="O67" s="38">
        <v>100</v>
      </c>
      <c r="P67" s="401"/>
      <c r="Q67" s="401"/>
    </row>
    <row r="68" spans="2:17" ht="78" outlineLevel="1" x14ac:dyDescent="0.3">
      <c r="B68" s="346" t="s">
        <v>500</v>
      </c>
      <c r="C68" s="420"/>
      <c r="D68" s="346" t="s">
        <v>354</v>
      </c>
      <c r="E68" s="346" t="s">
        <v>771</v>
      </c>
      <c r="F68" s="420"/>
      <c r="G68" s="346" t="s">
        <v>261</v>
      </c>
      <c r="H68" s="420"/>
      <c r="I68" s="393">
        <v>595706.79</v>
      </c>
      <c r="J68" s="393">
        <v>0</v>
      </c>
      <c r="K68" s="393">
        <v>0</v>
      </c>
      <c r="L68" s="393">
        <v>506350.77</v>
      </c>
      <c r="M68" s="393">
        <v>89356.02</v>
      </c>
      <c r="N68" s="27" t="s">
        <v>486</v>
      </c>
      <c r="O68" s="43">
        <v>15</v>
      </c>
      <c r="P68" s="400" t="s">
        <v>444</v>
      </c>
      <c r="Q68" s="400" t="s">
        <v>456</v>
      </c>
    </row>
    <row r="69" spans="2:17" ht="62.4" outlineLevel="1" x14ac:dyDescent="0.3">
      <c r="B69" s="347"/>
      <c r="C69" s="421"/>
      <c r="D69" s="347"/>
      <c r="E69" s="347"/>
      <c r="F69" s="421"/>
      <c r="G69" s="347"/>
      <c r="H69" s="421"/>
      <c r="I69" s="394"/>
      <c r="J69" s="394"/>
      <c r="K69" s="394"/>
      <c r="L69" s="394"/>
      <c r="M69" s="394"/>
      <c r="N69" s="27" t="s">
        <v>712</v>
      </c>
      <c r="O69" s="38">
        <v>15</v>
      </c>
      <c r="P69" s="401"/>
      <c r="Q69" s="401"/>
    </row>
    <row r="70" spans="2:17" ht="67.5" customHeight="1" outlineLevel="1" x14ac:dyDescent="0.3">
      <c r="B70" s="346" t="s">
        <v>502</v>
      </c>
      <c r="C70" s="420"/>
      <c r="D70" s="346" t="s">
        <v>291</v>
      </c>
      <c r="E70" s="346" t="s">
        <v>503</v>
      </c>
      <c r="F70" s="420"/>
      <c r="G70" s="346" t="s">
        <v>261</v>
      </c>
      <c r="H70" s="420"/>
      <c r="I70" s="393">
        <v>157699.16</v>
      </c>
      <c r="J70" s="393">
        <v>0</v>
      </c>
      <c r="K70" s="393">
        <v>0</v>
      </c>
      <c r="L70" s="393">
        <v>134044</v>
      </c>
      <c r="M70" s="393">
        <v>23655.16</v>
      </c>
      <c r="N70" s="27" t="s">
        <v>486</v>
      </c>
      <c r="O70" s="43">
        <v>250</v>
      </c>
      <c r="P70" s="400" t="s">
        <v>104</v>
      </c>
      <c r="Q70" s="400" t="s">
        <v>103</v>
      </c>
    </row>
    <row r="71" spans="2:17" ht="62.4" outlineLevel="1" x14ac:dyDescent="0.3">
      <c r="B71" s="347"/>
      <c r="C71" s="421"/>
      <c r="D71" s="347"/>
      <c r="E71" s="347"/>
      <c r="F71" s="421"/>
      <c r="G71" s="347"/>
      <c r="H71" s="421"/>
      <c r="I71" s="394"/>
      <c r="J71" s="394"/>
      <c r="K71" s="394"/>
      <c r="L71" s="394"/>
      <c r="M71" s="394"/>
      <c r="N71" s="27" t="s">
        <v>492</v>
      </c>
      <c r="O71" s="38">
        <v>20</v>
      </c>
      <c r="P71" s="401"/>
      <c r="Q71" s="401"/>
    </row>
    <row r="72" spans="2:17" ht="46.8" outlineLevel="1" x14ac:dyDescent="0.3">
      <c r="B72" s="346" t="s">
        <v>504</v>
      </c>
      <c r="C72" s="420"/>
      <c r="D72" s="346" t="s">
        <v>291</v>
      </c>
      <c r="E72" s="346" t="s">
        <v>505</v>
      </c>
      <c r="F72" s="418"/>
      <c r="G72" s="346" t="s">
        <v>261</v>
      </c>
      <c r="H72" s="420"/>
      <c r="I72" s="407">
        <v>310323.96000000002</v>
      </c>
      <c r="J72" s="407">
        <v>0</v>
      </c>
      <c r="K72" s="407">
        <v>0</v>
      </c>
      <c r="L72" s="407">
        <v>263775</v>
      </c>
      <c r="M72" s="407">
        <v>46548.959999999999</v>
      </c>
      <c r="N72" s="27" t="s">
        <v>487</v>
      </c>
      <c r="O72" s="38">
        <v>40</v>
      </c>
      <c r="P72" s="400" t="s">
        <v>517</v>
      </c>
      <c r="Q72" s="400" t="s">
        <v>445</v>
      </c>
    </row>
    <row r="73" spans="2:17" ht="66" customHeight="1" outlineLevel="1" x14ac:dyDescent="0.3">
      <c r="B73" s="347"/>
      <c r="C73" s="421"/>
      <c r="D73" s="347"/>
      <c r="E73" s="347"/>
      <c r="F73" s="419"/>
      <c r="G73" s="347"/>
      <c r="H73" s="421"/>
      <c r="I73" s="408"/>
      <c r="J73" s="408"/>
      <c r="K73" s="408"/>
      <c r="L73" s="408"/>
      <c r="M73" s="408"/>
      <c r="N73" s="27" t="s">
        <v>490</v>
      </c>
      <c r="O73" s="38">
        <v>35</v>
      </c>
      <c r="P73" s="401"/>
      <c r="Q73" s="401"/>
    </row>
    <row r="74" spans="2:17" ht="67.5" customHeight="1" outlineLevel="1" x14ac:dyDescent="0.3">
      <c r="B74" s="346" t="s">
        <v>506</v>
      </c>
      <c r="C74" s="420"/>
      <c r="D74" s="346" t="s">
        <v>297</v>
      </c>
      <c r="E74" s="346" t="s">
        <v>742</v>
      </c>
      <c r="F74" s="418"/>
      <c r="G74" s="346" t="s">
        <v>261</v>
      </c>
      <c r="H74" s="420"/>
      <c r="I74" s="407">
        <v>2300000</v>
      </c>
      <c r="J74" s="407">
        <v>0</v>
      </c>
      <c r="K74" s="407">
        <v>0</v>
      </c>
      <c r="L74" s="407">
        <v>1955000</v>
      </c>
      <c r="M74" s="407">
        <v>345000</v>
      </c>
      <c r="N74" s="27" t="s">
        <v>486</v>
      </c>
      <c r="O74" s="38">
        <v>55</v>
      </c>
      <c r="P74" s="400" t="s">
        <v>444</v>
      </c>
      <c r="Q74" s="400" t="s">
        <v>507</v>
      </c>
    </row>
    <row r="75" spans="2:17" ht="94.5" customHeight="1" outlineLevel="1" x14ac:dyDescent="0.3">
      <c r="B75" s="348"/>
      <c r="C75" s="489"/>
      <c r="D75" s="348"/>
      <c r="E75" s="348"/>
      <c r="F75" s="560"/>
      <c r="G75" s="348"/>
      <c r="H75" s="489"/>
      <c r="I75" s="409"/>
      <c r="J75" s="409"/>
      <c r="K75" s="409"/>
      <c r="L75" s="409"/>
      <c r="M75" s="409"/>
      <c r="N75" s="27" t="s">
        <v>492</v>
      </c>
      <c r="O75" s="38">
        <v>55</v>
      </c>
      <c r="P75" s="401"/>
      <c r="Q75" s="401"/>
    </row>
    <row r="76" spans="2:17" ht="47.25" customHeight="1" outlineLevel="1" x14ac:dyDescent="0.3">
      <c r="B76" s="346" t="s">
        <v>748</v>
      </c>
      <c r="C76" s="420"/>
      <c r="D76" s="346" t="s">
        <v>280</v>
      </c>
      <c r="E76" s="400" t="s">
        <v>16</v>
      </c>
      <c r="F76" s="420"/>
      <c r="G76" s="346" t="s">
        <v>261</v>
      </c>
      <c r="H76" s="420"/>
      <c r="I76" s="225">
        <v>2944706.88</v>
      </c>
      <c r="J76" s="109">
        <v>0</v>
      </c>
      <c r="K76" s="106">
        <v>0</v>
      </c>
      <c r="L76" s="174">
        <v>2503000.84</v>
      </c>
      <c r="M76" s="106">
        <v>441706.04</v>
      </c>
      <c r="N76" s="27" t="s">
        <v>487</v>
      </c>
      <c r="O76" s="38">
        <v>30</v>
      </c>
      <c r="P76" s="400" t="s">
        <v>517</v>
      </c>
      <c r="Q76" s="400" t="s">
        <v>549</v>
      </c>
    </row>
    <row r="77" spans="2:17" ht="66.75" customHeight="1" outlineLevel="1" x14ac:dyDescent="0.3">
      <c r="B77" s="348"/>
      <c r="C77" s="489"/>
      <c r="D77" s="348"/>
      <c r="E77" s="401"/>
      <c r="F77" s="489"/>
      <c r="G77" s="348"/>
      <c r="H77" s="489"/>
      <c r="I77" s="225"/>
      <c r="J77" s="109"/>
      <c r="K77" s="106"/>
      <c r="L77" s="106"/>
      <c r="M77" s="106"/>
      <c r="N77" s="27" t="s">
        <v>490</v>
      </c>
      <c r="O77" s="38">
        <v>30</v>
      </c>
      <c r="P77" s="401"/>
      <c r="Q77" s="401"/>
    </row>
    <row r="78" spans="2:17" ht="15.6" x14ac:dyDescent="0.3">
      <c r="B78" s="358" t="s">
        <v>105</v>
      </c>
      <c r="C78" s="358"/>
      <c r="D78" s="358"/>
      <c r="E78" s="358"/>
      <c r="F78" s="358"/>
      <c r="G78" s="358"/>
      <c r="H78" s="358"/>
      <c r="I78" s="184">
        <f>SUM(I60:I77)</f>
        <v>16045170.579999998</v>
      </c>
      <c r="J78" s="184">
        <f>SUM(J60:J75)</f>
        <v>0</v>
      </c>
      <c r="K78" s="184">
        <f>SUM(K60:K75)</f>
        <v>0</v>
      </c>
      <c r="L78" s="184">
        <f>SUM(L60:L77)</f>
        <v>13638394.33</v>
      </c>
      <c r="M78" s="184">
        <f>SUM(M60:M77)</f>
        <v>2406776.2499999995</v>
      </c>
      <c r="N78" s="209"/>
      <c r="O78" s="134"/>
      <c r="P78" s="134"/>
      <c r="Q78" s="210"/>
    </row>
    <row r="79" spans="2:17" ht="15.6" x14ac:dyDescent="0.3">
      <c r="B79" s="207"/>
      <c r="C79" s="208"/>
      <c r="D79" s="208"/>
      <c r="E79" s="208"/>
      <c r="F79" s="208"/>
      <c r="G79" s="208"/>
      <c r="H79" s="208"/>
      <c r="I79" s="231"/>
      <c r="J79" s="185"/>
      <c r="K79" s="185"/>
      <c r="L79" s="231"/>
      <c r="M79" s="231"/>
      <c r="N79" s="205"/>
      <c r="O79" s="132"/>
      <c r="P79" s="132"/>
      <c r="Q79" s="206"/>
    </row>
    <row r="80" spans="2:17" ht="32.25" customHeight="1" x14ac:dyDescent="0.3">
      <c r="B80" s="538" t="s">
        <v>732</v>
      </c>
      <c r="C80" s="538"/>
      <c r="D80" s="538"/>
      <c r="E80" s="538"/>
      <c r="F80" s="538"/>
      <c r="G80" s="538"/>
      <c r="H80" s="538"/>
      <c r="I80" s="538"/>
      <c r="J80" s="538"/>
      <c r="K80" s="538"/>
      <c r="L80" s="538"/>
      <c r="M80" s="538"/>
      <c r="N80" s="538"/>
      <c r="O80" s="538"/>
      <c r="P80" s="538"/>
      <c r="Q80" s="538"/>
    </row>
    <row r="82" spans="2:13" ht="15.6" x14ac:dyDescent="0.3">
      <c r="B82" s="436" t="s">
        <v>106</v>
      </c>
      <c r="C82" s="436"/>
      <c r="D82" s="436"/>
      <c r="E82" s="436"/>
    </row>
    <row r="83" spans="2:13" ht="35.4" customHeight="1" x14ac:dyDescent="0.3">
      <c r="B83" s="10" t="s">
        <v>3</v>
      </c>
      <c r="C83" s="359" t="s">
        <v>107</v>
      </c>
      <c r="D83" s="359"/>
      <c r="E83" s="359"/>
      <c r="F83" s="387" t="s">
        <v>108</v>
      </c>
      <c r="G83" s="387"/>
      <c r="H83" s="387"/>
      <c r="I83" s="387"/>
      <c r="J83" s="359" t="s">
        <v>109</v>
      </c>
      <c r="K83" s="387"/>
      <c r="L83" s="387"/>
      <c r="M83" s="387"/>
    </row>
    <row r="84" spans="2:13" ht="15.6" x14ac:dyDescent="0.3">
      <c r="B84" s="4">
        <v>1</v>
      </c>
      <c r="C84" s="422">
        <v>2</v>
      </c>
      <c r="D84" s="422"/>
      <c r="E84" s="422"/>
      <c r="F84" s="422">
        <v>3</v>
      </c>
      <c r="G84" s="422"/>
      <c r="H84" s="422"/>
      <c r="I84" s="422"/>
      <c r="J84" s="422">
        <v>4</v>
      </c>
      <c r="K84" s="422"/>
      <c r="L84" s="422"/>
      <c r="M84" s="422"/>
    </row>
    <row r="85" spans="2:13" ht="33" customHeight="1" x14ac:dyDescent="0.3">
      <c r="B85" s="8"/>
      <c r="C85" s="610" t="s">
        <v>303</v>
      </c>
      <c r="D85" s="610"/>
      <c r="E85" s="610"/>
      <c r="F85" s="484"/>
      <c r="G85" s="484"/>
      <c r="H85" s="484"/>
      <c r="I85" s="484"/>
      <c r="J85" s="484"/>
      <c r="K85" s="484"/>
      <c r="L85" s="484"/>
      <c r="M85" s="484"/>
    </row>
    <row r="87" spans="2:13" ht="15.6" x14ac:dyDescent="0.3">
      <c r="B87" s="436" t="s">
        <v>110</v>
      </c>
      <c r="C87" s="436"/>
      <c r="D87" s="436"/>
      <c r="E87" s="436"/>
      <c r="F87" s="436"/>
    </row>
    <row r="88" spans="2:13" ht="33.6" customHeight="1" x14ac:dyDescent="0.3">
      <c r="B88" s="10" t="s">
        <v>3</v>
      </c>
      <c r="C88" s="387" t="s">
        <v>111</v>
      </c>
      <c r="D88" s="387"/>
      <c r="E88" s="387"/>
      <c r="F88" s="387" t="s">
        <v>108</v>
      </c>
      <c r="G88" s="387"/>
      <c r="H88" s="387"/>
      <c r="I88" s="387"/>
      <c r="J88" s="359" t="s">
        <v>112</v>
      </c>
      <c r="K88" s="387"/>
      <c r="L88" s="387"/>
      <c r="M88" s="387"/>
    </row>
    <row r="89" spans="2:13" ht="15.6" x14ac:dyDescent="0.3">
      <c r="B89" s="4">
        <v>1</v>
      </c>
      <c r="C89" s="422">
        <v>2</v>
      </c>
      <c r="D89" s="422"/>
      <c r="E89" s="422"/>
      <c r="F89" s="422">
        <v>3</v>
      </c>
      <c r="G89" s="422"/>
      <c r="H89" s="422"/>
      <c r="I89" s="422"/>
      <c r="J89" s="422">
        <v>4</v>
      </c>
      <c r="K89" s="422"/>
      <c r="L89" s="422"/>
      <c r="M89" s="422"/>
    </row>
    <row r="90" spans="2:13" ht="48" customHeight="1" x14ac:dyDescent="0.3">
      <c r="B90" s="8"/>
      <c r="C90" s="610" t="s">
        <v>304</v>
      </c>
      <c r="D90" s="610"/>
      <c r="E90" s="610"/>
      <c r="F90" s="484"/>
      <c r="G90" s="484"/>
      <c r="H90" s="484"/>
      <c r="I90" s="484"/>
      <c r="J90" s="484"/>
      <c r="K90" s="484"/>
      <c r="L90" s="484"/>
      <c r="M90" s="484"/>
    </row>
    <row r="92" spans="2:13" ht="15.6" x14ac:dyDescent="0.3">
      <c r="B92" s="436" t="s">
        <v>113</v>
      </c>
      <c r="C92" s="436"/>
      <c r="D92" s="436"/>
    </row>
    <row r="93" spans="2:13" ht="38.4" customHeight="1" x14ac:dyDescent="0.3">
      <c r="B93" s="10" t="s">
        <v>3</v>
      </c>
      <c r="C93" s="359" t="s">
        <v>114</v>
      </c>
      <c r="D93" s="359"/>
      <c r="E93" s="359"/>
      <c r="F93" s="437" t="s">
        <v>115</v>
      </c>
      <c r="G93" s="438"/>
      <c r="H93" s="438"/>
      <c r="I93" s="438"/>
      <c r="J93" s="438"/>
      <c r="K93" s="438"/>
      <c r="L93" s="438"/>
      <c r="M93" s="439"/>
    </row>
    <row r="94" spans="2:13" ht="15.6" x14ac:dyDescent="0.3">
      <c r="B94" s="4">
        <v>1</v>
      </c>
      <c r="C94" s="422">
        <v>2</v>
      </c>
      <c r="D94" s="422"/>
      <c r="E94" s="422"/>
      <c r="F94" s="440">
        <v>3</v>
      </c>
      <c r="G94" s="441"/>
      <c r="H94" s="441"/>
      <c r="I94" s="441"/>
      <c r="J94" s="441"/>
      <c r="K94" s="441"/>
      <c r="L94" s="441"/>
      <c r="M94" s="442"/>
    </row>
    <row r="95" spans="2:13" ht="14.4" customHeight="1" x14ac:dyDescent="0.3">
      <c r="B95" s="26" t="s">
        <v>15</v>
      </c>
      <c r="C95" s="435"/>
      <c r="D95" s="435"/>
      <c r="E95" s="435"/>
      <c r="F95" s="432"/>
      <c r="G95" s="433"/>
      <c r="H95" s="433"/>
      <c r="I95" s="433"/>
      <c r="J95" s="433"/>
      <c r="K95" s="433"/>
      <c r="L95" s="433"/>
      <c r="M95" s="434"/>
    </row>
    <row r="97" spans="2:13" ht="15.6" x14ac:dyDescent="0.3">
      <c r="B97" s="436" t="s">
        <v>116</v>
      </c>
      <c r="C97" s="436"/>
      <c r="D97" s="436"/>
      <c r="E97" s="436"/>
      <c r="F97" s="436"/>
      <c r="G97" s="436"/>
    </row>
    <row r="98" spans="2:13" ht="15.6" customHeight="1" x14ac:dyDescent="0.3">
      <c r="B98" s="10" t="s">
        <v>3</v>
      </c>
      <c r="C98" s="437" t="s">
        <v>117</v>
      </c>
      <c r="D98" s="438"/>
      <c r="E98" s="438"/>
      <c r="F98" s="438"/>
      <c r="G98" s="438"/>
      <c r="H98" s="438"/>
      <c r="I98" s="438"/>
      <c r="J98" s="438"/>
      <c r="K98" s="438"/>
      <c r="L98" s="438"/>
      <c r="M98" s="439"/>
    </row>
    <row r="99" spans="2:13" ht="15.6" x14ac:dyDescent="0.3">
      <c r="B99" s="4">
        <v>1</v>
      </c>
      <c r="C99" s="440">
        <v>2</v>
      </c>
      <c r="D99" s="441"/>
      <c r="E99" s="441"/>
      <c r="F99" s="441"/>
      <c r="G99" s="441"/>
      <c r="H99" s="441"/>
      <c r="I99" s="441"/>
      <c r="J99" s="441"/>
      <c r="K99" s="441"/>
      <c r="L99" s="441"/>
      <c r="M99" s="442"/>
    </row>
    <row r="100" spans="2:13" ht="15.6" x14ac:dyDescent="0.3">
      <c r="B100" s="8"/>
      <c r="C100" s="390" t="s">
        <v>305</v>
      </c>
      <c r="D100" s="391"/>
      <c r="E100" s="391"/>
      <c r="F100" s="391"/>
      <c r="G100" s="391"/>
      <c r="H100" s="391"/>
      <c r="I100" s="391"/>
      <c r="J100" s="391"/>
      <c r="K100" s="391"/>
      <c r="L100" s="391"/>
      <c r="M100" s="392"/>
    </row>
  </sheetData>
  <mergeCells count="266">
    <mergeCell ref="Q76:Q77"/>
    <mergeCell ref="H76:H77"/>
    <mergeCell ref="G76:G77"/>
    <mergeCell ref="F76:F77"/>
    <mergeCell ref="E76:E77"/>
    <mergeCell ref="D76:D77"/>
    <mergeCell ref="C76:C77"/>
    <mergeCell ref="B76:B77"/>
    <mergeCell ref="G74:G75"/>
    <mergeCell ref="H74:H75"/>
    <mergeCell ref="I74:I75"/>
    <mergeCell ref="J74:J75"/>
    <mergeCell ref="K74:K75"/>
    <mergeCell ref="L74:L75"/>
    <mergeCell ref="M74:M75"/>
    <mergeCell ref="P74:P75"/>
    <mergeCell ref="P76:P77"/>
    <mergeCell ref="B68:B69"/>
    <mergeCell ref="C68:C69"/>
    <mergeCell ref="D68:D69"/>
    <mergeCell ref="E68:E69"/>
    <mergeCell ref="F68:F69"/>
    <mergeCell ref="G68:G69"/>
    <mergeCell ref="H68:H69"/>
    <mergeCell ref="I68:I69"/>
    <mergeCell ref="D72:D73"/>
    <mergeCell ref="E72:E73"/>
    <mergeCell ref="F72:F73"/>
    <mergeCell ref="G72:G73"/>
    <mergeCell ref="H72:H73"/>
    <mergeCell ref="I72:I73"/>
    <mergeCell ref="C70:C71"/>
    <mergeCell ref="D70:D71"/>
    <mergeCell ref="E70:E71"/>
    <mergeCell ref="F70:F71"/>
    <mergeCell ref="G70:G71"/>
    <mergeCell ref="H70:H71"/>
    <mergeCell ref="I70:I71"/>
    <mergeCell ref="B72:B73"/>
    <mergeCell ref="C72:C73"/>
    <mergeCell ref="C9:D9"/>
    <mergeCell ref="E9:G9"/>
    <mergeCell ref="H9:J9"/>
    <mergeCell ref="K9:M9"/>
    <mergeCell ref="B10:B11"/>
    <mergeCell ref="C10:D11"/>
    <mergeCell ref="E10:G11"/>
    <mergeCell ref="H10:J10"/>
    <mergeCell ref="K10:M10"/>
    <mergeCell ref="H11:J11"/>
    <mergeCell ref="K11:M11"/>
    <mergeCell ref="B2:Q2"/>
    <mergeCell ref="B4:Q4"/>
    <mergeCell ref="B6:H6"/>
    <mergeCell ref="B7:B8"/>
    <mergeCell ref="C7:D8"/>
    <mergeCell ref="E7:G8"/>
    <mergeCell ref="H7:J8"/>
    <mergeCell ref="K7:N7"/>
    <mergeCell ref="K8:M8"/>
    <mergeCell ref="H12:J12"/>
    <mergeCell ref="K12:M12"/>
    <mergeCell ref="B22:E22"/>
    <mergeCell ref="F22:H22"/>
    <mergeCell ref="B23:E23"/>
    <mergeCell ref="F23:H23"/>
    <mergeCell ref="B24:E24"/>
    <mergeCell ref="F24:H24"/>
    <mergeCell ref="B17:G17"/>
    <mergeCell ref="B18:E18"/>
    <mergeCell ref="F18:H18"/>
    <mergeCell ref="B19:E19"/>
    <mergeCell ref="F19:H19"/>
    <mergeCell ref="B20:E20"/>
    <mergeCell ref="F20:H20"/>
    <mergeCell ref="B12:B14"/>
    <mergeCell ref="C12:D14"/>
    <mergeCell ref="E12:G14"/>
    <mergeCell ref="F21:H21"/>
    <mergeCell ref="B21:E21"/>
    <mergeCell ref="H13:J14"/>
    <mergeCell ref="K13:M14"/>
    <mergeCell ref="B28:E28"/>
    <mergeCell ref="F28:H28"/>
    <mergeCell ref="B30:E30"/>
    <mergeCell ref="F30:H30"/>
    <mergeCell ref="B31:E31"/>
    <mergeCell ref="F31:H31"/>
    <mergeCell ref="B25:E25"/>
    <mergeCell ref="F25:H25"/>
    <mergeCell ref="B26:E26"/>
    <mergeCell ref="F26:H26"/>
    <mergeCell ref="B27:E27"/>
    <mergeCell ref="F27:H27"/>
    <mergeCell ref="F29:H29"/>
    <mergeCell ref="B29:E29"/>
    <mergeCell ref="B36:E36"/>
    <mergeCell ref="F36:H36"/>
    <mergeCell ref="B38:E38"/>
    <mergeCell ref="F38:H38"/>
    <mergeCell ref="B40:E40"/>
    <mergeCell ref="F40:H40"/>
    <mergeCell ref="B32:E32"/>
    <mergeCell ref="F32:H32"/>
    <mergeCell ref="B34:E34"/>
    <mergeCell ref="F34:H34"/>
    <mergeCell ref="B35:E35"/>
    <mergeCell ref="F35:H35"/>
    <mergeCell ref="F39:H39"/>
    <mergeCell ref="F37:H37"/>
    <mergeCell ref="F33:H33"/>
    <mergeCell ref="B39:E39"/>
    <mergeCell ref="B37:E37"/>
    <mergeCell ref="B33:E33"/>
    <mergeCell ref="B41:E41"/>
    <mergeCell ref="F41:H41"/>
    <mergeCell ref="B42:E42"/>
    <mergeCell ref="F42:H42"/>
    <mergeCell ref="B45:H45"/>
    <mergeCell ref="B46:B48"/>
    <mergeCell ref="C46:C48"/>
    <mergeCell ref="D46:D48"/>
    <mergeCell ref="E46:E48"/>
    <mergeCell ref="F46:F48"/>
    <mergeCell ref="G46:G48"/>
    <mergeCell ref="H46:H48"/>
    <mergeCell ref="F43:H43"/>
    <mergeCell ref="B43:E43"/>
    <mergeCell ref="I46:M46"/>
    <mergeCell ref="N46:O46"/>
    <mergeCell ref="P46:P48"/>
    <mergeCell ref="Q46:Q48"/>
    <mergeCell ref="I47:I48"/>
    <mergeCell ref="J47:L47"/>
    <mergeCell ref="M47:M48"/>
    <mergeCell ref="N47:N48"/>
    <mergeCell ref="N57:N59"/>
    <mergeCell ref="K50:K59"/>
    <mergeCell ref="N50:N51"/>
    <mergeCell ref="N52:N54"/>
    <mergeCell ref="N55:N56"/>
    <mergeCell ref="O47:O48"/>
    <mergeCell ref="Q50:Q59"/>
    <mergeCell ref="P50:P59"/>
    <mergeCell ref="J50:J59"/>
    <mergeCell ref="E60:E61"/>
    <mergeCell ref="F60:F61"/>
    <mergeCell ref="G60:G61"/>
    <mergeCell ref="H60:H61"/>
    <mergeCell ref="B50:B59"/>
    <mergeCell ref="C50:C59"/>
    <mergeCell ref="D50:D59"/>
    <mergeCell ref="E50:E59"/>
    <mergeCell ref="F50:F59"/>
    <mergeCell ref="G50:G59"/>
    <mergeCell ref="H50:H59"/>
    <mergeCell ref="Q60:Q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P60:P61"/>
    <mergeCell ref="K62:K63"/>
    <mergeCell ref="L62:L63"/>
    <mergeCell ref="M62:M63"/>
    <mergeCell ref="P62:P63"/>
    <mergeCell ref="Q62:Q63"/>
    <mergeCell ref="B60:B61"/>
    <mergeCell ref="C60:C61"/>
    <mergeCell ref="D60:D61"/>
    <mergeCell ref="Q66:Q67"/>
    <mergeCell ref="L70:L71"/>
    <mergeCell ref="K68:K69"/>
    <mergeCell ref="L68:L69"/>
    <mergeCell ref="M68:M69"/>
    <mergeCell ref="J68:J69"/>
    <mergeCell ref="P68:P69"/>
    <mergeCell ref="Q68:Q69"/>
    <mergeCell ref="B64:B65"/>
    <mergeCell ref="C64:C65"/>
    <mergeCell ref="D64:D65"/>
    <mergeCell ref="E64:E65"/>
    <mergeCell ref="F64:F65"/>
    <mergeCell ref="M64:M65"/>
    <mergeCell ref="P64:P65"/>
    <mergeCell ref="Q64:Q65"/>
    <mergeCell ref="G64:G65"/>
    <mergeCell ref="H64:H65"/>
    <mergeCell ref="I64:I65"/>
    <mergeCell ref="J64:J65"/>
    <mergeCell ref="K64:K65"/>
    <mergeCell ref="L64:L65"/>
    <mergeCell ref="H66:H67"/>
    <mergeCell ref="I66:I67"/>
    <mergeCell ref="J66:J67"/>
    <mergeCell ref="K66:K67"/>
    <mergeCell ref="L66:L67"/>
    <mergeCell ref="M66:M67"/>
    <mergeCell ref="P66:P67"/>
    <mergeCell ref="M70:M71"/>
    <mergeCell ref="P70:P71"/>
    <mergeCell ref="P72:P73"/>
    <mergeCell ref="J72:J73"/>
    <mergeCell ref="K72:K73"/>
    <mergeCell ref="L72:L73"/>
    <mergeCell ref="J70:J71"/>
    <mergeCell ref="K70:K71"/>
    <mergeCell ref="M72:M73"/>
    <mergeCell ref="C100:M100"/>
    <mergeCell ref="B66:B67"/>
    <mergeCell ref="C66:C67"/>
    <mergeCell ref="D66:D67"/>
    <mergeCell ref="E66:E67"/>
    <mergeCell ref="F66:F67"/>
    <mergeCell ref="G66:G67"/>
    <mergeCell ref="B92:D92"/>
    <mergeCell ref="C93:E93"/>
    <mergeCell ref="F93:M93"/>
    <mergeCell ref="C94:E94"/>
    <mergeCell ref="F94:M94"/>
    <mergeCell ref="C95:E95"/>
    <mergeCell ref="F95:M95"/>
    <mergeCell ref="C89:E89"/>
    <mergeCell ref="F89:I89"/>
    <mergeCell ref="J89:M89"/>
    <mergeCell ref="C90:E90"/>
    <mergeCell ref="F90:I90"/>
    <mergeCell ref="J90:M90"/>
    <mergeCell ref="C85:E85"/>
    <mergeCell ref="F85:I85"/>
    <mergeCell ref="J85:M85"/>
    <mergeCell ref="B87:F87"/>
    <mergeCell ref="B80:Q80"/>
    <mergeCell ref="Q70:Q71"/>
    <mergeCell ref="B78:H78"/>
    <mergeCell ref="B70:B71"/>
    <mergeCell ref="Q72:Q73"/>
    <mergeCell ref="B74:B75"/>
    <mergeCell ref="C74:C75"/>
    <mergeCell ref="C99:M99"/>
    <mergeCell ref="C88:E88"/>
    <mergeCell ref="F88:I88"/>
    <mergeCell ref="J88:M88"/>
    <mergeCell ref="B82:E82"/>
    <mergeCell ref="C83:E83"/>
    <mergeCell ref="F83:I83"/>
    <mergeCell ref="J83:M83"/>
    <mergeCell ref="C84:E84"/>
    <mergeCell ref="F84:I84"/>
    <mergeCell ref="J84:M84"/>
    <mergeCell ref="B97:G97"/>
    <mergeCell ref="C98:M98"/>
    <mergeCell ref="Q74:Q75"/>
    <mergeCell ref="D74:D75"/>
    <mergeCell ref="E74:E75"/>
    <mergeCell ref="F74:F75"/>
  </mergeCells>
  <conditionalFormatting sqref="L50">
    <cfRule type="expression" dxfId="86" priority="1">
      <formula>$L$50&gt;$I$50*0.85</formula>
    </cfRule>
  </conditionalFormatting>
  <conditionalFormatting sqref="L74:L75">
    <cfRule type="expression" dxfId="85" priority="3">
      <formula>$L$74&gt;$I$74*0.85</formula>
    </cfRule>
  </conditionalFormatting>
  <conditionalFormatting sqref="L76">
    <cfRule type="expression" dxfId="84" priority="4">
      <formula>$L$76&gt;$I$76*0.85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8" ma:contentTypeDescription="Create a new document." ma:contentTypeScope="" ma:versionID="7f2ce24a8eaa17f09539b4477131d656">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92723dae39896f27e9d83bb1e11e162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9B5C9C-CF0F-47D4-B8B0-85DCABA60D89}">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8c2b0bd0-d90f-479d-80ec-e7bd01e25c7f"/>
    <ds:schemaRef ds:uri="http://schemas.microsoft.com/office/infopath/2007/PartnerControls"/>
    <ds:schemaRef ds:uri="f74d65a0-5b29-4eac-b110-4dec9eb5e7db"/>
    <ds:schemaRef ds:uri="http://purl.org/dc/dcmitype/"/>
  </ds:schemaRefs>
</ds:datastoreItem>
</file>

<file path=customXml/itemProps2.xml><?xml version="1.0" encoding="utf-8"?>
<ds:datastoreItem xmlns:ds="http://schemas.openxmlformats.org/officeDocument/2006/customXml" ds:itemID="{BAFE743D-7776-4669-A511-63CCBD522386}">
  <ds:schemaRefs>
    <ds:schemaRef ds:uri="http://schemas.microsoft.com/sharepoint/v3/contenttype/forms"/>
  </ds:schemaRefs>
</ds:datastoreItem>
</file>

<file path=customXml/itemProps3.xml><?xml version="1.0" encoding="utf-8"?>
<ds:datastoreItem xmlns:ds="http://schemas.openxmlformats.org/officeDocument/2006/customXml" ds:itemID="{E824067C-301B-4915-9471-F262D65AE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II skyrius</vt:lpstr>
      <vt:lpstr>III skyrius</vt:lpstr>
      <vt:lpstr>IV skyrius I skirsnis</vt:lpstr>
      <vt:lpstr>IV skyrius II skirsnis</vt:lpstr>
      <vt:lpstr>IV skyrius III skirsnis</vt:lpstr>
      <vt:lpstr>IV skyrius IV skirsnis</vt:lpstr>
      <vt:lpstr>IV skyrius V skirsnis</vt:lpstr>
      <vt:lpstr>IV skyrius VI skirsnis</vt:lpstr>
      <vt:lpstr>IV skyrius VII skirsnis</vt:lpstr>
      <vt:lpstr>IV skyrius VIII skirsnis</vt:lpstr>
      <vt:lpstr>IV skyriaus IX skirsnis</vt:lpstr>
      <vt:lpstr>IV skyriaus X skirsnis</vt:lpstr>
      <vt:lpstr>IV skyriaus XI skirsnis</vt:lpstr>
      <vt:lpstr>Tuščias</vt:lpstr>
      <vt:lpstr>'II skyrius'!Print_Titles</vt:lpstr>
      <vt:lpstr>'III skyrius'!Print_Titles</vt:lpstr>
      <vt:lpstr>'IV skyrius I skirsnis'!Print_Titles</vt:lpstr>
      <vt:lpstr>'IV skyrius IV skirsnis'!Print_Titles</vt:lpstr>
      <vt:lpstr>'IV skyrius VI skirsnis'!Print_Titles</vt:lpstr>
      <vt:lpstr>'IV skyrius VII skirsnis'!Print_Titles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Džesika Bernotaitė</dc:creator>
  <cp:keywords/>
  <dc:description/>
  <cp:lastModifiedBy>Inga Adomaitienė</cp:lastModifiedBy>
  <cp:revision/>
  <cp:lastPrinted>2026-02-06T09:44:35Z</cp:lastPrinted>
  <dcterms:created xsi:type="dcterms:W3CDTF">2015-06-05T18:17:20Z</dcterms:created>
  <dcterms:modified xsi:type="dcterms:W3CDTF">2026-03-24T08:46:31Z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y fmtid="{D5CDD505-2E9C-101B-9397-08002B2CF9AE}" pid="3" name="MediaServiceImageTags">
    <vt:lpwstr/>
  </property>
</Properties>
</file>