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Panevėžio regiono plėtros planas 2022-2030/Panevėžio RPPl 2022-2030 keitimai/RPPl keitimas 2026-02-03/"/>
    </mc:Choice>
  </mc:AlternateContent>
  <xr:revisionPtr revIDLastSave="3" documentId="8_{5C11045A-077D-4C62-87C9-21AF5B3EFCAE}" xr6:coauthVersionLast="47" xr6:coauthVersionMax="47" xr10:uidLastSave="{01C3F14A-6EAF-45B6-A05B-1FE86E018355}"/>
  <bookViews>
    <workbookView xWindow="-120" yWindow="-120" windowWidth="38640" windowHeight="21120" tabRatio="853" firstSheet="7" activeTab="12"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Tuščias" sheetId="16" state="hidden" r:id="rId14"/>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skirsnis'!$B$43:$Q$72</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skirsnis'!$44:$47</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5" l="1"/>
  <c r="I80" i="15"/>
  <c r="I77" i="15"/>
  <c r="I75" i="15"/>
  <c r="I71" i="15"/>
  <c r="I68" i="15"/>
  <c r="I65" i="15"/>
  <c r="O63" i="15"/>
  <c r="O61" i="15"/>
  <c r="O59" i="15"/>
  <c r="O57" i="15"/>
  <c r="O55" i="15"/>
  <c r="M55" i="15"/>
  <c r="L55" i="15"/>
  <c r="K55" i="15"/>
  <c r="J55" i="15"/>
  <c r="I55" i="15"/>
  <c r="I52" i="15"/>
  <c r="O49" i="15"/>
  <c r="O47" i="15"/>
  <c r="M47" i="15"/>
  <c r="M85" i="15" s="1"/>
  <c r="F37" i="15" s="1"/>
  <c r="F36" i="15" s="1"/>
  <c r="L47" i="15"/>
  <c r="L85" i="15" s="1"/>
  <c r="F33" i="15" s="1"/>
  <c r="F30" i="15" s="1"/>
  <c r="K47" i="15"/>
  <c r="K85" i="15" s="1"/>
  <c r="J47" i="15"/>
  <c r="J85" i="15" s="1"/>
  <c r="I47" i="15"/>
  <c r="I85" i="15" s="1"/>
  <c r="F40" i="15" s="1"/>
  <c r="F26" i="15"/>
  <c r="F23" i="15" s="1"/>
  <c r="N16" i="15"/>
  <c r="N14" i="15"/>
  <c r="N12" i="15"/>
  <c r="N10" i="15"/>
  <c r="M71" i="19"/>
  <c r="L71" i="19"/>
  <c r="I106" i="19"/>
  <c r="I100" i="19"/>
  <c r="I94" i="19"/>
  <c r="I90" i="19"/>
  <c r="I84" i="19"/>
  <c r="I170" i="19"/>
  <c r="O77" i="19"/>
  <c r="O74" i="19"/>
  <c r="L78" i="14"/>
  <c r="O90" i="17"/>
  <c r="O80" i="19" l="1"/>
  <c r="O82" i="19" l="1"/>
  <c r="I78" i="14"/>
  <c r="L77" i="4" l="1"/>
  <c r="I77" i="4"/>
  <c r="I48" i="4" s="1"/>
  <c r="M78" i="14"/>
  <c r="I50" i="14"/>
  <c r="N15" i="19" l="1"/>
  <c r="I77" i="1"/>
  <c r="N10" i="12"/>
  <c r="O45" i="12" l="1"/>
  <c r="O43" i="12"/>
  <c r="L71" i="12"/>
  <c r="I43" i="12"/>
  <c r="I71" i="12" s="1"/>
  <c r="M43" i="12"/>
  <c r="M71" i="12" s="1"/>
  <c r="L43" i="12"/>
  <c r="I110" i="19"/>
  <c r="O84" i="17" l="1"/>
  <c r="O75" i="3" l="1"/>
  <c r="I156" i="3" l="1"/>
  <c r="L126" i="3"/>
  <c r="L159" i="3" l="1"/>
  <c r="K9" i="2" s="1"/>
  <c r="O52" i="14"/>
  <c r="L48" i="13"/>
  <c r="L52" i="9"/>
  <c r="O57" i="14" l="1"/>
  <c r="M50" i="14"/>
  <c r="L50" i="14"/>
  <c r="O71" i="19" l="1"/>
  <c r="O97" i="9"/>
  <c r="O95" i="9"/>
  <c r="O91" i="9"/>
  <c r="O55" i="9" s="1"/>
  <c r="I89" i="9"/>
  <c r="O89" i="9" l="1"/>
  <c r="M51" i="19" l="1"/>
  <c r="L51" i="19"/>
  <c r="I59" i="19"/>
  <c r="I63" i="19"/>
  <c r="M52" i="17"/>
  <c r="L52" i="17"/>
  <c r="O47" i="6" l="1"/>
  <c r="O87" i="17" l="1"/>
  <c r="M77" i="4" l="1"/>
  <c r="F42" i="17"/>
  <c r="L80" i="17" l="1"/>
  <c r="I70" i="17"/>
  <c r="L115" i="17" l="1"/>
  <c r="O47" i="18"/>
  <c r="O45" i="18"/>
  <c r="O55" i="14" l="1"/>
  <c r="O50" i="14"/>
  <c r="F38" i="14"/>
  <c r="F32" i="14"/>
  <c r="F42" i="14"/>
  <c r="F36" i="14" l="1"/>
  <c r="F20" i="14"/>
  <c r="F28" i="14"/>
  <c r="O48" i="4"/>
  <c r="M48" i="13"/>
  <c r="L72" i="13" l="1"/>
  <c r="O60" i="3" l="1"/>
  <c r="O84" i="3"/>
  <c r="I102" i="3" l="1"/>
  <c r="I116" i="3"/>
  <c r="O72" i="3" l="1"/>
  <c r="O61" i="9" l="1"/>
  <c r="O58" i="9"/>
  <c r="O52" i="9"/>
  <c r="O64" i="9" l="1"/>
  <c r="N10" i="9"/>
  <c r="M52" i="9"/>
  <c r="M107" i="9" s="1"/>
  <c r="L107" i="9"/>
  <c r="F21" i="9" s="1"/>
  <c r="I67" i="19" l="1"/>
  <c r="I181" i="19" l="1"/>
  <c r="I163" i="19"/>
  <c r="M166" i="19" l="1"/>
  <c r="L166" i="19"/>
  <c r="L78" i="6" l="1"/>
  <c r="M78" i="6"/>
  <c r="F34" i="17" l="1"/>
  <c r="F30" i="17"/>
  <c r="F22" i="17"/>
  <c r="N13" i="9"/>
  <c r="I69" i="9"/>
  <c r="I75" i="9"/>
  <c r="I79" i="9"/>
  <c r="I99" i="9"/>
  <c r="J52" i="9"/>
  <c r="J107" i="9" s="1"/>
  <c r="K52" i="9"/>
  <c r="K107" i="9" s="1"/>
  <c r="F37" i="9"/>
  <c r="I62" i="17"/>
  <c r="O55" i="17"/>
  <c r="O52" i="17"/>
  <c r="N10" i="17" s="1"/>
  <c r="I65" i="1" s="1"/>
  <c r="N15" i="17"/>
  <c r="N13" i="17"/>
  <c r="I52" i="9" l="1"/>
  <c r="I107" i="9" s="1"/>
  <c r="F44" i="9" s="1"/>
  <c r="F33" i="9"/>
  <c r="F29" i="9" s="1"/>
  <c r="N12" i="14"/>
  <c r="I118" i="1" s="1"/>
  <c r="O48" i="13"/>
  <c r="I115" i="1" s="1"/>
  <c r="N10" i="14"/>
  <c r="I121" i="1" s="1"/>
  <c r="O168" i="19" l="1"/>
  <c r="O53" i="19" l="1"/>
  <c r="I22" i="1" l="1"/>
  <c r="I33" i="1"/>
  <c r="I24" i="1"/>
  <c r="I18" i="1"/>
  <c r="O187" i="19"/>
  <c r="O185" i="19"/>
  <c r="M185" i="19"/>
  <c r="I79" i="1"/>
  <c r="O166" i="19"/>
  <c r="O55" i="19"/>
  <c r="N12" i="19" s="1"/>
  <c r="O51" i="19"/>
  <c r="K51" i="19"/>
  <c r="I28" i="1"/>
  <c r="I30" i="1"/>
  <c r="J71" i="19"/>
  <c r="K71" i="19"/>
  <c r="I158" i="19"/>
  <c r="I155" i="19"/>
  <c r="I191" i="19"/>
  <c r="I69" i="19"/>
  <c r="I65" i="19"/>
  <c r="I183" i="19"/>
  <c r="J166" i="19"/>
  <c r="K166" i="19"/>
  <c r="I177" i="19"/>
  <c r="I71" i="19" l="1"/>
  <c r="I166" i="19"/>
  <c r="M193" i="19"/>
  <c r="F39" i="19" s="1"/>
  <c r="F37" i="19" s="1"/>
  <c r="I20" i="1"/>
  <c r="N10" i="19"/>
  <c r="I15" i="1" s="1"/>
  <c r="I152" i="19"/>
  <c r="I147" i="19"/>
  <c r="I144" i="19"/>
  <c r="I139" i="19"/>
  <c r="I136" i="19"/>
  <c r="I133" i="19"/>
  <c r="I130" i="19"/>
  <c r="I127" i="19"/>
  <c r="I124" i="19"/>
  <c r="I118" i="19"/>
  <c r="I121" i="19"/>
  <c r="I115" i="19"/>
  <c r="I112" i="19"/>
  <c r="I175" i="19"/>
  <c r="I173" i="19"/>
  <c r="I189" i="19"/>
  <c r="I185" i="19" s="1"/>
  <c r="I179" i="19"/>
  <c r="L185" i="19"/>
  <c r="L193" i="19" s="1"/>
  <c r="F34" i="19" s="1"/>
  <c r="F30" i="19" s="1"/>
  <c r="K185" i="19"/>
  <c r="J185" i="19"/>
  <c r="I61" i="19"/>
  <c r="I57" i="19"/>
  <c r="F26" i="19"/>
  <c r="L24" i="2"/>
  <c r="K22" i="2"/>
  <c r="I51" i="19" l="1"/>
  <c r="F22" i="19"/>
  <c r="F43" i="19" s="1"/>
  <c r="K193" i="19"/>
  <c r="I193" i="19" l="1"/>
  <c r="K25" i="2"/>
  <c r="J25" i="2" l="1"/>
  <c r="I92" i="17"/>
  <c r="I58" i="17"/>
  <c r="M80" i="17"/>
  <c r="K80" i="17"/>
  <c r="J80" i="17"/>
  <c r="L45" i="18"/>
  <c r="M115" i="17" l="1"/>
  <c r="I80" i="17"/>
  <c r="I106" i="17"/>
  <c r="I113" i="17"/>
  <c r="I78" i="17"/>
  <c r="I111" i="17"/>
  <c r="I76" i="17"/>
  <c r="H99" i="1"/>
  <c r="G99" i="1"/>
  <c r="I98" i="3"/>
  <c r="I108" i="3"/>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97" i="1"/>
  <c r="G97" i="1"/>
  <c r="H95" i="1"/>
  <c r="G95" i="1"/>
  <c r="I73" i="18"/>
  <c r="I69" i="18" s="1"/>
  <c r="O71" i="18"/>
  <c r="O69" i="18"/>
  <c r="M69" i="18"/>
  <c r="L69" i="18"/>
  <c r="K69" i="18"/>
  <c r="J69" i="18"/>
  <c r="I67" i="18"/>
  <c r="I65" i="18"/>
  <c r="I63" i="18"/>
  <c r="O61" i="18"/>
  <c r="N12" i="18" s="1"/>
  <c r="I97" i="1" s="1"/>
  <c r="O59" i="18"/>
  <c r="M59" i="18"/>
  <c r="L59" i="18"/>
  <c r="L75" i="18" s="1"/>
  <c r="K59" i="18"/>
  <c r="J59" i="18"/>
  <c r="I56" i="18"/>
  <c r="I52" i="18"/>
  <c r="O50" i="18"/>
  <c r="N10" i="18"/>
  <c r="I99" i="1" s="1"/>
  <c r="M45" i="18"/>
  <c r="K45" i="18"/>
  <c r="J45" i="18"/>
  <c r="F24" i="18"/>
  <c r="N14" i="18"/>
  <c r="I95" i="1" s="1"/>
  <c r="F43" i="3" l="1"/>
  <c r="F40" i="3" s="1"/>
  <c r="F33" i="3" s="1"/>
  <c r="F38" i="17"/>
  <c r="F40" i="17"/>
  <c r="I41" i="1"/>
  <c r="N19" i="3"/>
  <c r="I48" i="1"/>
  <c r="O78" i="3"/>
  <c r="N16" i="3"/>
  <c r="J57" i="3"/>
  <c r="I126" i="3"/>
  <c r="I159" i="3" s="1"/>
  <c r="J9" i="2" s="1"/>
  <c r="K57" i="3"/>
  <c r="M57" i="3"/>
  <c r="F47" i="3"/>
  <c r="F46" i="3" s="1"/>
  <c r="I59" i="18"/>
  <c r="J75" i="18"/>
  <c r="K75" i="18"/>
  <c r="I45" i="18"/>
  <c r="M75" i="18"/>
  <c r="F35" i="18" s="1"/>
  <c r="F34" i="18" s="1"/>
  <c r="F31" i="18"/>
  <c r="F28" i="18" s="1"/>
  <c r="F21" i="18" s="1"/>
  <c r="K24" i="2"/>
  <c r="F50" i="3" l="1"/>
  <c r="I57" i="3"/>
  <c r="N13" i="3"/>
  <c r="L57" i="3"/>
  <c r="I75" i="18"/>
  <c r="J24" i="2" s="1"/>
  <c r="F38" i="18"/>
  <c r="K66" i="17"/>
  <c r="J66" i="17"/>
  <c r="F26" i="17"/>
  <c r="J115" i="17" l="1"/>
  <c r="J52" i="17"/>
  <c r="I66" i="17"/>
  <c r="I52" i="17" s="1"/>
  <c r="K115" i="17"/>
  <c r="K52" i="17"/>
  <c r="L61" i="12"/>
  <c r="K20" i="2"/>
  <c r="I115" i="17" l="1"/>
  <c r="F44" i="17" s="1"/>
  <c r="J78" i="14"/>
  <c r="J50" i="14" s="1"/>
  <c r="K78" i="14"/>
  <c r="K50" i="14" s="1"/>
  <c r="K18" i="2"/>
  <c r="J18" i="2"/>
  <c r="J22" i="2" l="1"/>
  <c r="J20" i="2"/>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1" i="13"/>
  <c r="K48" i="13"/>
  <c r="K72" i="13" s="1"/>
  <c r="J48" i="13"/>
  <c r="I70" i="13"/>
  <c r="I68" i="13"/>
  <c r="I65" i="13"/>
  <c r="I63" i="13"/>
  <c r="I59" i="13"/>
  <c r="I56" i="13"/>
  <c r="I54" i="13"/>
  <c r="F22" i="13"/>
  <c r="O67" i="9"/>
  <c r="I105" i="1"/>
  <c r="I102" i="1"/>
  <c r="F25" i="9"/>
  <c r="O63" i="12"/>
  <c r="O61" i="12"/>
  <c r="N12" i="12" s="1"/>
  <c r="K61" i="12"/>
  <c r="M61" i="12"/>
  <c r="J61" i="12"/>
  <c r="I69" i="12"/>
  <c r="I67" i="12"/>
  <c r="I65" i="12"/>
  <c r="K43" i="12"/>
  <c r="K13" i="2"/>
  <c r="F33" i="12"/>
  <c r="F32" i="12" s="1"/>
  <c r="J43" i="12"/>
  <c r="J71" i="12" s="1"/>
  <c r="L13" i="2" s="1"/>
  <c r="I59" i="12"/>
  <c r="I55" i="12"/>
  <c r="I53" i="12"/>
  <c r="I51" i="12"/>
  <c r="I49" i="12"/>
  <c r="I47" i="12"/>
  <c r="F22" i="12"/>
  <c r="N10" i="4"/>
  <c r="I112" i="1" s="1"/>
  <c r="O51" i="4"/>
  <c r="J77" i="4"/>
  <c r="L11" i="2" s="1"/>
  <c r="K77" i="4"/>
  <c r="K11" i="2"/>
  <c r="I67" i="4"/>
  <c r="I72" i="4"/>
  <c r="I63" i="4"/>
  <c r="I65" i="4"/>
  <c r="I55" i="4"/>
  <c r="I57" i="4"/>
  <c r="I75" i="4"/>
  <c r="I53" i="4"/>
  <c r="F22" i="4"/>
  <c r="N12" i="6"/>
  <c r="N10" i="6"/>
  <c r="O50" i="6"/>
  <c r="J78" i="6"/>
  <c r="K78" i="6"/>
  <c r="I74" i="6"/>
  <c r="I70" i="6"/>
  <c r="I66" i="6"/>
  <c r="I61" i="6"/>
  <c r="I56" i="6"/>
  <c r="I52" i="6"/>
  <c r="K71" i="12" l="1"/>
  <c r="I78" i="6"/>
  <c r="I43" i="6" s="1"/>
  <c r="J43" i="6"/>
  <c r="L10" i="2"/>
  <c r="I48" i="13"/>
  <c r="I72" i="13" s="1"/>
  <c r="J16" i="2" s="1"/>
  <c r="J72" i="13"/>
  <c r="L16" i="2" s="1"/>
  <c r="M72" i="13"/>
  <c r="F36" i="13" s="1"/>
  <c r="F34" i="13" s="1"/>
  <c r="F30" i="13"/>
  <c r="F26" i="13" s="1"/>
  <c r="F18" i="13" s="1"/>
  <c r="K16" i="2"/>
  <c r="I61" i="12"/>
  <c r="F29" i="12"/>
  <c r="F26" i="12" s="1"/>
  <c r="F19" i="12" s="1"/>
  <c r="F36" i="12" s="1"/>
  <c r="J13" i="2"/>
  <c r="J11" i="2" l="1"/>
  <c r="J10" i="2"/>
  <c r="F40" i="13"/>
  <c r="N12" i="9" l="1"/>
  <c r="K43" i="6" l="1"/>
  <c r="L43" i="6"/>
  <c r="M43" i="6"/>
  <c r="F29" i="6" l="1"/>
  <c r="F26" i="6" s="1"/>
  <c r="F22" i="6"/>
  <c r="M48" i="4"/>
  <c r="F36" i="4" s="1"/>
  <c r="F34" i="4" s="1"/>
  <c r="L48" i="4"/>
  <c r="F30" i="4" s="1"/>
  <c r="F26" i="4" s="1"/>
  <c r="F18" i="4" s="1"/>
  <c r="K48" i="4"/>
  <c r="J48" i="4"/>
  <c r="F40" i="4" l="1"/>
  <c r="F19" i="6"/>
  <c r="F33" i="6"/>
  <c r="F32" i="6" s="1"/>
  <c r="F36" i="6" l="1"/>
  <c r="J14" i="2"/>
  <c r="J31" i="2" s="1"/>
  <c r="K14" i="2"/>
  <c r="K31" i="2" s="1"/>
  <c r="L14" i="2"/>
</calcChain>
</file>

<file path=xl/sharedStrings.xml><?xml version="1.0" encoding="utf-8"?>
<sst xmlns="http://schemas.openxmlformats.org/spreadsheetml/2006/main" count="2922" uniqueCount="791">
  <si>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</si>
  <si>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</si>
  <si>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</si>
  <si>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</si>
  <si>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</si>
  <si>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</si>
  <si>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</si>
  <si>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</si>
  <si>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</si>
  <si>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</si>
  <si>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</si>
  <si>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</si>
  <si>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</si>
  <si>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</si>
  <si>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</si>
  <si>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</si>
  <si>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</si>
  <si>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</si>
  <si>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</si>
  <si>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</si>
  <si>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</si>
  <si>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</si>
  <si>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</si>
  <si>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</si>
  <si>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</si>
  <si>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</si>
  <si>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</si>
  <si>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</si>
  <si>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</si>
  <si>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</si>
  <si>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</si>
  <si>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</si>
  <si>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</si>
  <si>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</si>
  <si>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</si>
  <si>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</si>
  <si>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</si>
  <si>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</si>
  <si>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</si>
  <si>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</si>
  <si>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</si>
  <si>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</si>
  <si>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</si>
  <si>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</si>
  <si>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</si>
  <si>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</si>
  <si>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</si>
  <si>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</si>
  <si>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</si>
  <si>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</si>
  <si>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</si>
  <si>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</si>
  <si>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</si>
  <si>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</si>
  <si>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</si>
  <si>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</si>
  <si>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</si>
  <si>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</si>
  <si>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</si>
  <si>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</si>
  <si>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</si>
  <si>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</si>
  <si>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</si>
  <si>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</si>
  <si>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</si>
  <si>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</si>
  <si>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</si>
  <si>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</si>
  <si>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</si>
  <si>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</si>
  <si>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</si>
  <si>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</si>
  <si>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</si>
  <si>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</si>
  <si>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</si>
  <si>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</si>
  <si>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</si>
  <si>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</si>
  <si>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</si>
  <si>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</si>
  <si>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</si>
  <si>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</si>
  <si>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</si>
  <si>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</si>
  <si>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</si>
  <si>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</si>
  <si>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</si>
  <si>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</si>
  <si>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</si>
  <si>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</si>
  <si>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</si>
  <si>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</si>
  <si>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</si>
  <si>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</si>
  <si>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</si>
  <si>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</si>
  <si>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</si>
  <si>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</si>
  <si>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</si>
  <si>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</si>
  <si>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</si>
  <si>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</si>
  <si>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</si>
  <si>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</si>
  <si>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</si>
  <si>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</si>
  <si>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</si>
  <si>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</si>
  <si>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</si>
  <si>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</si>
  <si>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</si>
  <si>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</si>
  <si>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</si>
  <si>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</si>
  <si>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</si>
  <si>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</si>
  <si>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</si>
  <si>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</si>
  <si>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</si>
  <si>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</si>
  <si>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</si>
  <si>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</si>
  <si>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</si>
  <si>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</si>
  <si>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</si>
  <si>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</si>
  <si>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</si>
  <si>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</si>
  <si>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</si>
  <si>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</si>
  <si>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</si>
  <si>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</si>
  <si>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</si>
  <si>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</si>
  <si>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</si>
  <si>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</si>
  <si>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</si>
  <si>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</si>
  <si>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</si>
  <si>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</si>
  <si>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</si>
  <si>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</si>
  <si>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</si>
  <si>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</si>
  <si>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</si>
  <si>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</si>
  <si>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</si>
  <si>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</si>
  <si>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</si>
  <si>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</si>
  <si>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</si>
  <si>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</si>
  <si>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</si>
  <si>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</si>
  <si>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</si>
  <si>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</si>
  <si>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</si>
  <si>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</si>
  <si>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</si>
  <si>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</si>
  <si>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</si>
  <si>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</si>
  <si>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</si>
  <si>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</si>
  <si>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</si>
  <si>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</si>
  <si>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</si>
  <si>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</si>
  <si>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</si>
  <si>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</si>
  <si>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</si>
  <si>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</si>
  <si>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</si>
  <si>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</si>
  <si>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</si>
  <si>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</si>
  <si>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</si>
  <si>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</si>
  <si>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</si>
  <si>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</si>
  <si>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</si>
  <si>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</si>
  <si>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</si>
  <si>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</si>
  <si>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</si>
  <si>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</si>
  <si>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</si>
  <si>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Skatinti tvarų išteklių naudojimą ir gerinti aplinkos būklę</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</si>
  <si>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</si>
  <si>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</si>
  <si>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</si>
  <si>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</si>
  <si>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</si>
  <si>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</si>
  <si>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</si>
  <si>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</si>
  <si>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</si>
  <si>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</si>
  <si>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</si>
  <si>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</si>
  <si>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Projektai įgyvendinami urbanizuotose teritorijose, kurių gyventojų tankis didesnis kaip 300 gyventojų/km2 ir aplinkinėje teritorijoje (iki 2 km).
Rekultivuota žemė naudojama želdynų ir želdinių įrengimui, socialiniams būstams, ūkinei, kultūrinei, sporto ar bendruomeninei veiklai.</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</si>
  <si>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</si>
  <si>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</si>
  <si>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</si>
  <si>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</si>
  <si>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</si>
  <si>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</si>
  <si>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</si>
  <si>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</si>
  <si>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</si>
  <si>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</si>
  <si>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</si>
  <si>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</si>
  <si>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</si>
  <si>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</si>
  <si>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</si>
  <si>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</si>
  <si>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</si>
  <si>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</si>
  <si>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</si>
  <si>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</si>
  <si>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</si>
  <si>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</si>
  <si>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</si>
  <si>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</si>
  <si>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</si>
  <si>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</si>
  <si>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</si>
  <si>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</si>
  <si>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</si>
  <si>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</si>
  <si>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</si>
  <si>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</si>
  <si>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</si>
  <si>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</si>
  <si>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</si>
  <si>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</si>
  <si>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</si>
  <si>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</si>
  <si>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</si>
  <si>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</si>
  <si>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</si>
  <si>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</si>
  <si>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</si>
  <si>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</si>
  <si>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</si>
  <si>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</si>
  <si>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</si>
  <si>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</si>
  <si>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</si>
  <si>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</si>
  <si>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</si>
  <si>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</si>
  <si>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</si>
  <si>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</si>
  <si>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</si>
  <si>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</si>
  <si>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</si>
  <si>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</si>
  <si>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</si>
  <si>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</si>
  <si>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</si>
  <si>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</si>
  <si>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</si>
  <si>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</si>
  <si>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</si>
  <si>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</si>
  <si>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</si>
  <si>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</si>
  <si>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</si>
  <si>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</si>
  <si>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</si>
  <si>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</si>
  <si>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</si>
  <si>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</si>
  <si>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</si>
  <si>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</si>
  <si>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</si>
  <si>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</si>
  <si>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</si>
  <si>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</si>
  <si>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</si>
  <si>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</si>
  <si>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</si>
  <si>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</si>
  <si>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</si>
  <si>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</si>
  <si>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</si>
  <si>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</si>
  <si>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</si>
  <si>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</si>
  <si>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</si>
  <si>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</si>
  <si>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</si>
  <si>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</si>
  <si>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</si>
  <si>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</si>
  <si>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</si>
  <si>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</si>
  <si>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</si>
  <si>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</si>
  <si>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</si>
  <si>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</si>
  <si>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</si>
  <si>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</si>
  <si>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</si>
  <si>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</si>
  <si>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</si>
  <si>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</si>
  <si>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</si>
  <si>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</si>
  <si>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</si>
  <si>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</si>
  <si>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</si>
  <si>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</si>
  <si>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</si>
  <si>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</si>
  <si>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</si>
  <si>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</si>
  <si>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</si>
  <si>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</si>
  <si>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</si>
  <si>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</si>
  <si>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</si>
  <si>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</si>
  <si>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</si>
  <si>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</si>
  <si>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</si>
  <si>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</si>
  <si>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</si>
  <si>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</si>
  <si>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</si>
  <si>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</si>
  <si>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</si>
  <si>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</si>
  <si>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</si>
  <si>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</si>
  <si>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</si>
  <si>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</si>
  <si>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</si>
  <si>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</si>
  <si>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</si>
  <si>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</si>
  <si>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</si>
  <si>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</si>
  <si>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</si>
  <si>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</si>
  <si>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</si>
  <si>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</si>
  <si>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</si>
  <si>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</si>
  <si>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</si>
  <si>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</si>
  <si>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</si>
  <si>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</si>
  <si>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</si>
  <si>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</si>
  <si>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</si>
  <si>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</si>
  <si>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</si>
  <si>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</si>
  <si>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</si>
  <si>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</si>
  <si>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</si>
  <si>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</si>
  <si>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</si>
  <si>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</si>
  <si>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</si>
  <si>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</si>
  <si>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</si>
  <si>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</si>
  <si>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</si>
  <si>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</si>
  <si>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</si>
  <si>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</si>
  <si>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</si>
  <si>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</si>
  <si>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</si>
  <si>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</si>
  <si>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</si>
  <si>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</si>
  <si>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</si>
  <si>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</si>
  <si>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</si>
  <si>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</si>
  <si>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</si>
  <si>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</si>
  <si>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</si>
  <si>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</si>
  <si>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</si>
  <si>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</si>
  <si>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</si>
  <si>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</si>
  <si>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</si>
  <si>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</si>
  <si>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</si>
  <si>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</si>
  <si>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</si>
  <si>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</si>
  <si>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</si>
  <si>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</si>
  <si>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</si>
  <si>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</si>
  <si>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</si>
  <si>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</si>
  <si>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</si>
  <si>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</si>
  <si>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</si>
  <si>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</si>
  <si>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</si>
  <si>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</si>
  <si>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t>1.1. Socialinio būsto fondo plėtra Biržų rajono savivaldybėje</t>
  </si>
  <si>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</si>
  <si>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</si>
  <si>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</si>
  <si>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</si>
  <si>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</si>
  <si>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</si>
  <si>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</si>
  <si>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</si>
  <si>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</si>
  <si>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</si>
  <si>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</si>
  <si>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</si>
  <si>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</si>
  <si>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</si>
  <si>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</si>
  <si>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</si>
  <si>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</si>
  <si>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</si>
  <si>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</si>
  <si>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</si>
  <si>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</si>
  <si>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</si>
  <si>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</si>
  <si>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</si>
  <si>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</si>
  <si>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</si>
  <si>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</si>
  <si>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</si>
  <si>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</si>
  <si>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</si>
  <si>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</si>
  <si>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</si>
  <si>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</si>
  <si>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</si>
  <si>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</si>
  <si>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</si>
  <si>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</si>
  <si>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</si>
  <si>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</si>
  <si>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</si>
  <si>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</si>
  <si>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</si>
  <si>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</si>
  <si>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</si>
  <si>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</si>
  <si>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</si>
  <si>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</si>
  <si>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</si>
  <si>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</si>
  <si>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</si>
  <si>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</si>
  <si>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</si>
  <si>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</si>
  <si>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</si>
  <si>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</si>
  <si>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</si>
  <si>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</si>
  <si>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</si>
  <si>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</si>
  <si>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</si>
  <si>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</si>
  <si>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</si>
  <si>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</si>
  <si>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</si>
  <si>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</si>
  <si>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</si>
  <si>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</si>
  <si>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</si>
  <si>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</si>
  <si>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</si>
  <si>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</si>
  <si>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</si>
  <si>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</si>
  <si>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</si>
  <si>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</si>
  <si>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</si>
  <si>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</si>
  <si>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</si>
  <si>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</si>
  <si>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</si>
  <si>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</si>
  <si>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</si>
  <si>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</si>
  <si>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</si>
  <si>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</si>
  <si>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</si>
  <si>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</si>
  <si>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</si>
  <si>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</si>
  <si>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</si>
  <si>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</si>
  <si>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</si>
  <si>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</si>
  <si>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</si>
  <si>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</si>
  <si>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</si>
  <si>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</si>
  <si>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</si>
  <si>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</si>
  <si>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</si>
  <si>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</si>
  <si>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</si>
  <si>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</si>
  <si>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</si>
  <si>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</si>
  <si>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</si>
  <si>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</si>
  <si>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</si>
  <si>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</si>
  <si>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</si>
  <si>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</si>
  <si>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</si>
  <si>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</si>
  <si>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</si>
  <si>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</si>
  <si>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</si>
  <si>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</si>
  <si>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</si>
  <si>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Biržų "Aušros" pagrinidnė mokykla, Biržų "Atžalyno" pagrinindė mokykla, Biržų Kaštonų pagrindinė mokykla, Biržų r. Vabalninko Balio Sruogos gimnazija</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</si>
  <si>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</si>
  <si>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</si>
  <si>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</si>
  <si>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</si>
  <si>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</si>
  <si>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</si>
  <si>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</si>
  <si>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</si>
  <si>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</si>
  <si>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</si>
  <si>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</si>
  <si>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</si>
  <si>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</si>
  <si>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</si>
  <si>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</si>
  <si>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</si>
  <si>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</si>
  <si>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</si>
  <si>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</si>
  <si>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</si>
  <si>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</si>
  <si>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</si>
  <si>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</si>
  <si>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</si>
  <si>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</si>
  <si>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</si>
  <si>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</si>
  <si>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</si>
  <si>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</si>
  <si>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</si>
  <si>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</si>
  <si>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</si>
  <si>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</si>
  <si>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</si>
  <si>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</si>
  <si>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</si>
  <si>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</si>
  <si>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</si>
  <si>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</si>
  <si>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</si>
  <si>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</si>
  <si>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</si>
  <si>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</si>
  <si>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</si>
  <si>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</si>
  <si>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</si>
  <si>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</si>
  <si>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</si>
  <si>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</si>
  <si>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</si>
  <si>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</si>
  <si>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</si>
  <si>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</si>
  <si>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</si>
  <si>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</si>
  <si>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</si>
  <si>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</si>
  <si>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</si>
  <si>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</si>
  <si>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</si>
  <si>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</si>
  <si>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</si>
  <si>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</si>
  <si>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</si>
  <si>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</si>
  <si>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</si>
  <si>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</si>
  <si>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</si>
  <si>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</si>
  <si>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</si>
  <si>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</si>
  <si>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</si>
  <si>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</si>
  <si>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</si>
  <si>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</si>
  <si>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</si>
  <si>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</si>
  <si>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</si>
  <si>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</si>
  <si>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</si>
  <si>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</si>
  <si>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</si>
  <si>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</si>
  <si>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</si>
  <si>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</si>
  <si>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</si>
  <si>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</si>
  <si>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</si>
  <si>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</si>
  <si>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</si>
  <si>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</si>
  <si>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</si>
  <si>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</si>
  <si>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</si>
  <si>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</si>
  <si>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</si>
  <si>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</si>
  <si>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</si>
  <si>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</si>
  <si>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</si>
  <si>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</si>
  <si>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</si>
  <si>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</si>
  <si>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</si>
  <si>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</si>
  <si>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</si>
  <si>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</si>
  <si>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</si>
  <si>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</si>
  <si>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</si>
  <si>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</si>
  <si>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</si>
  <si>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</si>
  <si>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</si>
  <si>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</si>
  <si>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</si>
  <si>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</si>
  <si>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</si>
  <si>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</si>
  <si>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</si>
  <si>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</si>
  <si>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</si>
  <si>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</si>
  <si>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</si>
  <si>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</si>
  <si>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</si>
  <si>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</si>
  <si>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</si>
  <si>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</si>
  <si>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</si>
  <si>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</si>
  <si>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</si>
  <si>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</si>
  <si>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</si>
  <si>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</si>
  <si>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</si>
  <si>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</si>
  <si>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</si>
  <si>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</si>
  <si>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</si>
  <si>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</si>
  <si>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</si>
  <si>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</si>
  <si>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</si>
  <si>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</si>
  <si>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</si>
  <si>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</si>
  <si>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</si>
  <si>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</si>
  <si>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</si>
  <si>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</si>
  <si>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</si>
  <si>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</si>
  <si>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</si>
  <si>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</si>
  <si>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</si>
  <si>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</si>
  <si>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</si>
  <si>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</si>
  <si>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</si>
  <si>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</si>
  <si>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</si>
  <si>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</si>
  <si>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2025 
IV ketv.</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</si>
  <si>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</si>
  <si>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</si>
  <si>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</si>
  <si>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</si>
  <si>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</si>
  <si>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</si>
  <si>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</si>
  <si>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</si>
  <si>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</si>
  <si>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</si>
  <si>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</si>
  <si>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</si>
  <si>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500 000,00**</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</si>
  <si>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</si>
  <si>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</si>
  <si>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</si>
  <si>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</si>
  <si>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</si>
  <si>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</si>
  <si>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</si>
  <si>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</si>
  <si>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</si>
  <si>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</si>
  <si>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</si>
  <si>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</si>
  <si>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</si>
  <si>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</si>
  <si>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</si>
  <si>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</si>
  <si>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</si>
  <si>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</si>
  <si>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</si>
  <si>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</si>
  <si>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</si>
  <si>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</si>
  <si>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</si>
  <si>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</si>
  <si>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</si>
  <si>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</si>
  <si>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</si>
  <si>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</si>
  <si>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</si>
  <si>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</si>
  <si>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</si>
  <si>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</si>
  <si>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</si>
  <si>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</si>
  <si>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</si>
  <si>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</si>
  <si>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</si>
  <si>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</si>
  <si>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</si>
  <si>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</si>
  <si>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</si>
  <si>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</si>
  <si>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</si>
  <si>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</si>
  <si>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</si>
  <si>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</si>
  <si>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</si>
  <si>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</si>
  <si>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</si>
  <si>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</si>
  <si>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</si>
  <si>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</si>
  <si>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</si>
  <si>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</si>
  <si>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</si>
  <si>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</si>
  <si>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</si>
  <si>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</si>
  <si>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</si>
  <si>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</si>
  <si>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</si>
  <si>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</si>
  <si>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</si>
  <si>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</si>
  <si>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</si>
  <si>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</si>
  <si>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</si>
  <si>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</si>
  <si>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</si>
  <si>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</si>
  <si>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</si>
  <si>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</si>
  <si>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</si>
  <si>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</si>
  <si>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</si>
  <si>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</si>
  <si>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</si>
  <si>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</si>
  <si>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</si>
  <si>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</si>
  <si>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</si>
  <si>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Išbraukta RPT 2025-11- posėdyje sprendimu Nr. TS-</t>
  </si>
  <si>
    <t>Biudžetinės ir viešosios įstaigos, savivaldybės įmonės, akcinės bendrovės ir kiti subjektai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</si>
</sst>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s>
  <fonts count="27" x14ac:knownFonts="1">
    <font>
      <sz val="11"/>
      <color theme="1"/>
      <name val="Calibri"/>
      <family val="2"/>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0" fontId="26" fillId="0" borderId="0" applyNumberFormat="0" applyFill="0" applyBorder="0" applyAlignment="0" applyProtection="0"/>
  </cellStyleXfs>
  <cellXfs count="674">
    <xf numFmtId="0" fontId="0" fillId="0" borderId="0" xfId="0"/>
    <xf numFmtId="0" fontId="0" fillId="0" borderId="0" xfId="0" applyAlignment="1">
      <alignment wrapText="1"/>
    </xf>
    <xf numFmtId="0" fontId="3" fillId="0" borderId="0" xfId="0" applyFont="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4" fontId="3" fillId="0" borderId="1" xfId="0" applyNumberFormat="1" applyFont="1" applyBorder="1" applyAlignment="1">
      <alignment horizontal="center" vertical="top"/>
    </xf>
    <xf numFmtId="0" fontId="4" fillId="2" borderId="1" xfId="0" applyFont="1" applyFill="1" applyBorder="1" applyAlignment="1">
      <alignment horizontal="center" vertical="center"/>
    </xf>
    <xf numFmtId="49" fontId="3" fillId="0" borderId="6" xfId="0" applyNumberFormat="1" applyFont="1" applyBorder="1" applyAlignment="1">
      <alignment horizontal="center" vertical="top" wrapText="1"/>
    </xf>
    <xf numFmtId="3" fontId="3" fillId="0" borderId="4" xfId="0" applyNumberFormat="1" applyFont="1" applyBorder="1" applyAlignment="1">
      <alignment horizontal="center" vertical="center" wrapText="1"/>
    </xf>
    <xf numFmtId="3" fontId="3"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Border="1" applyAlignment="1">
      <alignment vertical="top"/>
    </xf>
    <xf numFmtId="4" fontId="3" fillId="0" borderId="0" xfId="0" applyNumberFormat="1" applyFont="1" applyAlignment="1">
      <alignment vertical="top"/>
    </xf>
    <xf numFmtId="4" fontId="3" fillId="0" borderId="0" xfId="0" applyNumberFormat="1" applyFont="1" applyAlignment="1">
      <alignment horizontal="center" vertical="top"/>
    </xf>
    <xf numFmtId="4" fontId="0" fillId="0" borderId="0" xfId="0" applyNumberFormat="1"/>
    <xf numFmtId="2" fontId="8" fillId="0" borderId="0" xfId="0" applyNumberFormat="1" applyFont="1"/>
    <xf numFmtId="0" fontId="3"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6"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center"/>
    </xf>
    <xf numFmtId="49" fontId="3" fillId="0" borderId="14" xfId="0" applyNumberFormat="1" applyFont="1" applyBorder="1" applyAlignment="1">
      <alignment vertical="top" wrapText="1"/>
    </xf>
    <xf numFmtId="49" fontId="3" fillId="0" borderId="0" xfId="0" applyNumberFormat="1" applyFont="1" applyAlignment="1">
      <alignmen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43" fontId="4" fillId="0" borderId="1" xfId="0" applyNumberFormat="1" applyFont="1" applyBorder="1"/>
    <xf numFmtId="167" fontId="4" fillId="0" borderId="1" xfId="0" applyNumberFormat="1" applyFont="1" applyBorder="1"/>
    <xf numFmtId="0" fontId="3" fillId="0" borderId="0" xfId="0" applyFont="1" applyAlignment="1">
      <alignment horizontal="center" vertical="top"/>
    </xf>
    <xf numFmtId="3" fontId="3" fillId="0" borderId="1" xfId="0" applyNumberFormat="1" applyFont="1" applyBorder="1" applyAlignment="1">
      <alignment horizontal="center" vertical="top" wrapText="1"/>
    </xf>
    <xf numFmtId="49" fontId="3" fillId="0" borderId="4" xfId="0" applyNumberFormat="1" applyFont="1" applyBorder="1" applyAlignment="1">
      <alignment horizontal="center" vertical="top"/>
    </xf>
    <xf numFmtId="167" fontId="4" fillId="0" borderId="1" xfId="0" applyNumberFormat="1" applyFont="1" applyBorder="1" applyAlignment="1">
      <alignment horizontal="center" vertical="top"/>
    </xf>
    <xf numFmtId="0" fontId="3" fillId="0" borderId="6" xfId="0" applyFont="1" applyBorder="1" applyAlignment="1">
      <alignment horizontal="center" vertical="top" wrapText="1"/>
    </xf>
    <xf numFmtId="2" fontId="3" fillId="0" borderId="0" xfId="0" applyNumberFormat="1" applyFont="1" applyAlignment="1">
      <alignment horizontal="center" vertical="top"/>
    </xf>
    <xf numFmtId="167" fontId="4" fillId="0" borderId="1" xfId="0" applyNumberFormat="1" applyFont="1" applyBorder="1" applyAlignment="1">
      <alignment horizontal="center"/>
    </xf>
    <xf numFmtId="4" fontId="3" fillId="0" borderId="4" xfId="0" applyNumberFormat="1" applyFont="1" applyBorder="1" applyAlignment="1">
      <alignment horizontal="center"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center" vertical="top" wrapText="1"/>
    </xf>
    <xf numFmtId="0" fontId="5" fillId="3" borderId="6" xfId="0" applyFont="1" applyFill="1" applyBorder="1" applyAlignment="1">
      <alignment horizontal="center" vertical="center"/>
    </xf>
    <xf numFmtId="0" fontId="4" fillId="0" borderId="0" xfId="0" applyFont="1" applyAlignment="1">
      <alignment horizontal="right"/>
    </xf>
    <xf numFmtId="167" fontId="4"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left"/>
    </xf>
    <xf numFmtId="43" fontId="4" fillId="0" borderId="0" xfId="0" applyNumberFormat="1" applyFont="1"/>
    <xf numFmtId="167" fontId="4" fillId="0" borderId="0" xfId="0" applyNumberFormat="1" applyFont="1" applyAlignment="1">
      <alignment horizontal="center" vertical="top"/>
    </xf>
    <xf numFmtId="0" fontId="5" fillId="3" borderId="12" xfId="0" applyFont="1" applyFill="1" applyBorder="1" applyAlignment="1">
      <alignment horizontal="center" vertical="center"/>
    </xf>
    <xf numFmtId="164" fontId="0" fillId="0" borderId="0" xfId="0" applyNumberFormat="1"/>
    <xf numFmtId="4" fontId="3" fillId="0" borderId="4"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left" vertical="top" wrapText="1"/>
    </xf>
    <xf numFmtId="168" fontId="0" fillId="0" borderId="0" xfId="0" applyNumberFormat="1"/>
    <xf numFmtId="169" fontId="0" fillId="0" borderId="0" xfId="0" applyNumberFormat="1"/>
    <xf numFmtId="4" fontId="3" fillId="0" borderId="4" xfId="0" applyNumberFormat="1" applyFont="1" applyBorder="1" applyAlignment="1">
      <alignment horizontal="center" vertical="top"/>
    </xf>
    <xf numFmtId="0" fontId="7" fillId="0" borderId="1" xfId="0" applyFont="1" applyBorder="1" applyAlignment="1">
      <alignment horizontal="center" vertical="center"/>
    </xf>
    <xf numFmtId="0" fontId="15" fillId="0" borderId="0" xfId="0" applyFont="1"/>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top"/>
    </xf>
    <xf numFmtId="3" fontId="3" fillId="0" borderId="4" xfId="0" applyNumberFormat="1" applyFont="1" applyBorder="1" applyAlignment="1">
      <alignment horizontal="center" vertical="top"/>
    </xf>
    <xf numFmtId="0" fontId="7"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7" fillId="0" borderId="4" xfId="0" applyNumberFormat="1" applyFont="1" applyBorder="1" applyAlignment="1">
      <alignment horizontal="center" vertical="center" wrapText="1"/>
    </xf>
    <xf numFmtId="173" fontId="0" fillId="0" borderId="0" xfId="0" applyNumberFormat="1"/>
    <xf numFmtId="167" fontId="16" fillId="0" borderId="0" xfId="0" applyNumberFormat="1" applyFont="1" applyAlignment="1">
      <alignment horizontal="center"/>
    </xf>
    <xf numFmtId="4" fontId="0" fillId="0" borderId="14" xfId="0" applyNumberFormat="1" applyBorder="1" applyAlignment="1">
      <alignment horizontal="center" vertical="center"/>
    </xf>
    <xf numFmtId="0" fontId="18" fillId="0" borderId="0" xfId="0" applyFont="1"/>
    <xf numFmtId="0" fontId="3" fillId="0" borderId="5" xfId="0" applyFont="1" applyBorder="1" applyAlignment="1">
      <alignment horizontal="center" vertical="top" wrapText="1"/>
    </xf>
    <xf numFmtId="2" fontId="3" fillId="0" borderId="4" xfId="0" applyNumberFormat="1" applyFont="1" applyBorder="1" applyAlignment="1">
      <alignment horizontal="center" vertical="top"/>
    </xf>
    <xf numFmtId="165" fontId="3" fillId="0" borderId="4" xfId="0" applyNumberFormat="1" applyFont="1" applyBorder="1" applyAlignment="1">
      <alignment horizontal="center" wrapText="1"/>
    </xf>
    <xf numFmtId="3" fontId="3" fillId="0" borderId="4" xfId="0" applyNumberFormat="1" applyFont="1" applyBorder="1" applyAlignment="1">
      <alignment horizontal="center" wrapText="1"/>
    </xf>
    <xf numFmtId="49" fontId="7" fillId="0" borderId="6"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174" fontId="3" fillId="0" borderId="4" xfId="0" applyNumberFormat="1" applyFont="1" applyBorder="1" applyAlignment="1">
      <alignment horizontal="center" vertical="top" wrapText="1"/>
    </xf>
    <xf numFmtId="175" fontId="3" fillId="0" borderId="4" xfId="0" applyNumberFormat="1" applyFont="1" applyBorder="1" applyAlignment="1">
      <alignment horizontal="center" vertical="top" wrapText="1"/>
    </xf>
    <xf numFmtId="174" fontId="3" fillId="0" borderId="4" xfId="0" applyNumberFormat="1" applyFont="1" applyBorder="1" applyAlignment="1">
      <alignment horizontal="center" vertical="center" wrapText="1"/>
    </xf>
    <xf numFmtId="4" fontId="7" fillId="0" borderId="0" xfId="0" applyNumberFormat="1" applyFont="1" applyAlignment="1">
      <alignment horizontal="center" vertical="top"/>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2" fontId="0" fillId="0" borderId="0" xfId="0" applyNumberFormat="1"/>
    <xf numFmtId="4" fontId="19" fillId="0" borderId="0" xfId="0" applyNumberFormat="1" applyFont="1"/>
    <xf numFmtId="0" fontId="19" fillId="0" borderId="0" xfId="0" applyFont="1"/>
    <xf numFmtId="0" fontId="3" fillId="0" borderId="0" xfId="0" applyFont="1" applyAlignment="1">
      <alignment wrapText="1"/>
    </xf>
    <xf numFmtId="0" fontId="4" fillId="0" borderId="0" xfId="0" applyFont="1" applyAlignment="1">
      <alignment horizontal="left" wrapText="1"/>
    </xf>
    <xf numFmtId="4" fontId="4" fillId="0" borderId="0" xfId="0" applyNumberFormat="1" applyFont="1" applyAlignment="1">
      <alignment horizontal="center" vertical="top"/>
    </xf>
    <xf numFmtId="166" fontId="3" fillId="0" borderId="6" xfId="0" applyNumberFormat="1" applyFont="1" applyBorder="1" applyAlignment="1">
      <alignment horizontal="center" vertical="top" wrapText="1"/>
    </xf>
    <xf numFmtId="0" fontId="19" fillId="0" borderId="0" xfId="0" applyFont="1" applyAlignment="1">
      <alignment wrapText="1"/>
    </xf>
    <xf numFmtId="43" fontId="3" fillId="0" borderId="0" xfId="1" applyFont="1" applyFill="1" applyBorder="1" applyAlignment="1">
      <alignment vertical="top"/>
    </xf>
    <xf numFmtId="3" fontId="3" fillId="0" borderId="14" xfId="0" applyNumberFormat="1" applyFont="1" applyBorder="1" applyAlignment="1">
      <alignment horizontal="center" vertical="center"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3" fillId="3" borderId="6" xfId="0" applyFont="1" applyFill="1" applyBorder="1" applyAlignment="1">
      <alignment horizontal="center" vertical="top" wrapText="1"/>
    </xf>
    <xf numFmtId="4" fontId="7" fillId="0" borderId="5" xfId="0" applyNumberFormat="1" applyFont="1" applyBorder="1" applyAlignment="1">
      <alignment vertical="top" wrapText="1"/>
    </xf>
    <xf numFmtId="43" fontId="3" fillId="0" borderId="5" xfId="1" applyFont="1" applyBorder="1" applyAlignment="1">
      <alignment vertical="top"/>
    </xf>
    <xf numFmtId="43" fontId="3" fillId="0" borderId="4" xfId="1" applyFont="1" applyFill="1" applyBorder="1" applyAlignment="1">
      <alignment vertical="top"/>
    </xf>
    <xf numFmtId="43" fontId="3" fillId="0" borderId="5" xfId="1" applyFont="1" applyFill="1" applyBorder="1" applyAlignment="1">
      <alignment vertical="top"/>
    </xf>
    <xf numFmtId="43" fontId="3" fillId="0" borderId="6" xfId="1" applyFont="1" applyBorder="1" applyAlignment="1">
      <alignment vertical="top"/>
    </xf>
    <xf numFmtId="0" fontId="3" fillId="2" borderId="4" xfId="0" applyFont="1" applyFill="1" applyBorder="1" applyAlignment="1">
      <alignment horizontal="center" vertical="center"/>
    </xf>
    <xf numFmtId="43" fontId="3" fillId="0" borderId="0" xfId="1" applyFont="1" applyAlignment="1">
      <alignment horizontal="center" vertical="top"/>
    </xf>
    <xf numFmtId="0" fontId="3" fillId="0" borderId="11" xfId="0" applyFont="1" applyBorder="1" applyAlignment="1">
      <alignment horizontal="left" wrapText="1"/>
    </xf>
    <xf numFmtId="0" fontId="3" fillId="0" borderId="3" xfId="0" applyFont="1" applyBorder="1" applyAlignment="1">
      <alignment horizontal="left" wrapText="1"/>
    </xf>
    <xf numFmtId="0" fontId="3" fillId="0" borderId="12"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xf numFmtId="4" fontId="4" fillId="0" borderId="11" xfId="0" applyNumberFormat="1" applyFont="1" applyBorder="1" applyAlignment="1">
      <alignment horizontal="center" vertical="top"/>
    </xf>
    <xf numFmtId="167" fontId="9" fillId="0" borderId="0" xfId="0" applyNumberFormat="1" applyFont="1" applyAlignment="1">
      <alignment horizontal="center"/>
    </xf>
    <xf numFmtId="167" fontId="22" fillId="0" borderId="0" xfId="0" applyNumberFormat="1" applyFont="1" applyAlignment="1">
      <alignment horizont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3" borderId="4" xfId="0" applyFont="1" applyFill="1" applyBorder="1" applyAlignment="1">
      <alignment vertical="top" wrapText="1"/>
    </xf>
    <xf numFmtId="4" fontId="0" fillId="0" borderId="0" xfId="0" applyNumberFormat="1" applyAlignment="1">
      <alignment horizontal="center" vertical="center"/>
    </xf>
    <xf numFmtId="4" fontId="4" fillId="0" borderId="4" xfId="0" applyNumberFormat="1" applyFont="1" applyBorder="1" applyAlignment="1">
      <alignment horizontal="center" vertical="top"/>
    </xf>
    <xf numFmtId="0" fontId="0" fillId="0" borderId="6" xfId="0" applyBorder="1"/>
    <xf numFmtId="0" fontId="1" fillId="0" borderId="4" xfId="0" applyFont="1" applyBorder="1"/>
    <xf numFmtId="0" fontId="0" fillId="0" borderId="6" xfId="0" applyBorder="1" applyAlignment="1">
      <alignment horizontal="center"/>
    </xf>
    <xf numFmtId="167" fontId="9" fillId="0" borderId="4" xfId="0" applyNumberFormat="1" applyFont="1" applyBorder="1" applyAlignment="1">
      <alignment horizontal="center"/>
    </xf>
    <xf numFmtId="0" fontId="0" fillId="0" borderId="4" xfId="0" applyBorder="1"/>
    <xf numFmtId="4" fontId="7" fillId="0" borderId="4" xfId="0" applyNumberFormat="1" applyFont="1" applyBorder="1" applyAlignment="1">
      <alignment horizontal="center" vertical="top"/>
    </xf>
    <xf numFmtId="4" fontId="3"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21" fillId="0" borderId="5" xfId="0" applyFont="1" applyBorder="1" applyAlignment="1">
      <alignment horizontal="center" vertical="top" wrapText="1"/>
    </xf>
    <xf numFmtId="3" fontId="21" fillId="0" borderId="6" xfId="0" applyNumberFormat="1" applyFont="1" applyBorder="1" applyAlignment="1">
      <alignment horizontal="center" vertical="top" wrapText="1"/>
    </xf>
    <xf numFmtId="0" fontId="21" fillId="0" borderId="6" xfId="0" applyFont="1" applyBorder="1" applyAlignment="1">
      <alignment horizontal="center" vertical="top" wrapText="1"/>
    </xf>
    <xf numFmtId="4" fontId="21" fillId="0" borderId="5" xfId="0" applyNumberFormat="1" applyFont="1" applyBorder="1" applyAlignment="1">
      <alignment horizontal="center" vertical="top" wrapText="1"/>
    </xf>
    <xf numFmtId="4" fontId="3" fillId="0" borderId="5" xfId="0" applyNumberFormat="1" applyFont="1" applyBorder="1" applyAlignment="1">
      <alignment vertical="top" wrapText="1"/>
    </xf>
    <xf numFmtId="4" fontId="3" fillId="0" borderId="9" xfId="0" applyNumberFormat="1" applyFont="1" applyBorder="1" applyAlignment="1">
      <alignment horizontal="center" vertical="top"/>
    </xf>
    <xf numFmtId="43" fontId="21" fillId="0" borderId="5" xfId="1" applyFont="1" applyFill="1" applyBorder="1" applyAlignment="1">
      <alignment vertical="top"/>
    </xf>
    <xf numFmtId="4" fontId="21" fillId="0" borderId="5" xfId="0" applyNumberFormat="1" applyFont="1" applyBorder="1" applyAlignment="1">
      <alignment horizontal="center" vertical="top"/>
    </xf>
    <xf numFmtId="4" fontId="3" fillId="0" borderId="14" xfId="0" applyNumberFormat="1" applyFont="1" applyBorder="1" applyAlignment="1">
      <alignment horizontal="center" vertical="top"/>
    </xf>
    <xf numFmtId="3" fontId="21" fillId="0" borderId="5" xfId="0" applyNumberFormat="1" applyFont="1" applyBorder="1" applyAlignment="1">
      <alignment horizontal="center" vertical="center" wrapText="1"/>
    </xf>
    <xf numFmtId="167" fontId="23" fillId="0" borderId="6" xfId="0" applyNumberFormat="1" applyFont="1" applyBorder="1" applyAlignment="1">
      <alignment horizontal="center"/>
    </xf>
    <xf numFmtId="167" fontId="9" fillId="0" borderId="6" xfId="0" applyNumberFormat="1" applyFont="1" applyBorder="1" applyAlignment="1">
      <alignment horizontal="center"/>
    </xf>
    <xf numFmtId="165" fontId="21" fillId="0" borderId="6" xfId="0" applyNumberFormat="1" applyFont="1" applyBorder="1" applyAlignment="1">
      <alignment horizontal="center" vertical="top" wrapText="1"/>
    </xf>
    <xf numFmtId="167" fontId="0" fillId="0" borderId="0" xfId="0" applyNumberFormat="1"/>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 fontId="3" fillId="0" borderId="6" xfId="0" applyNumberFormat="1" applyFont="1" applyBorder="1" applyAlignment="1">
      <alignment horizontal="center" vertical="top" wrapText="1"/>
    </xf>
    <xf numFmtId="0" fontId="3" fillId="0" borderId="15" xfId="0" applyFont="1" applyBorder="1" applyAlignment="1">
      <alignment horizontal="center" vertical="top" wrapText="1"/>
    </xf>
    <xf numFmtId="3" fontId="21" fillId="0" borderId="5" xfId="0" applyNumberFormat="1" applyFont="1" applyBorder="1" applyAlignment="1">
      <alignment horizontal="center" vertical="top" wrapText="1"/>
    </xf>
    <xf numFmtId="4" fontId="3" fillId="0" borderId="6" xfId="0" applyNumberFormat="1" applyFont="1" applyBorder="1" applyAlignment="1">
      <alignment vertical="top" wrapText="1"/>
    </xf>
    <xf numFmtId="0" fontId="3" fillId="0" borderId="10" xfId="0" applyFont="1" applyBorder="1" applyAlignment="1">
      <alignment horizontal="left" vertical="top" wrapText="1"/>
    </xf>
    <xf numFmtId="4" fontId="21"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3" fillId="0" borderId="8" xfId="0" applyFont="1" applyBorder="1" applyAlignment="1">
      <alignment vertical="top" wrapText="1"/>
    </xf>
    <xf numFmtId="3" fontId="3" fillId="0" borderId="5" xfId="0" applyNumberFormat="1" applyFont="1" applyBorder="1" applyAlignment="1">
      <alignment vertical="top" wrapText="1"/>
    </xf>
    <xf numFmtId="0" fontId="7" fillId="0" borderId="1" xfId="0" applyFont="1" applyBorder="1" applyAlignment="1">
      <alignment vertical="top" wrapText="1"/>
    </xf>
    <xf numFmtId="3" fontId="7" fillId="0" borderId="6"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165" fontId="3" fillId="0" borderId="5"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43" fontId="7" fillId="0" borderId="6" xfId="1" applyFont="1" applyFill="1" applyBorder="1" applyAlignment="1">
      <alignment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4" fontId="3" fillId="0" borderId="4" xfId="0" applyNumberFormat="1" applyFont="1" applyBorder="1" applyAlignment="1">
      <alignment vertical="top" wrapText="1"/>
    </xf>
    <xf numFmtId="43" fontId="7" fillId="0" borderId="4" xfId="1" applyFont="1" applyFill="1" applyBorder="1" applyAlignment="1">
      <alignment vertical="top"/>
    </xf>
    <xf numFmtId="2" fontId="7" fillId="0" borderId="4" xfId="0" applyNumberFormat="1" applyFont="1" applyBorder="1" applyAlignment="1">
      <alignment horizontal="center" vertical="top"/>
    </xf>
    <xf numFmtId="49" fontId="21" fillId="0" borderId="5" xfId="0" applyNumberFormat="1" applyFont="1" applyBorder="1" applyAlignment="1">
      <alignment horizontal="center" vertical="top" wrapText="1"/>
    </xf>
    <xf numFmtId="0" fontId="0" fillId="0" borderId="5" xfId="0" applyBorder="1"/>
    <xf numFmtId="167" fontId="4" fillId="0" borderId="4" xfId="0" applyNumberFormat="1" applyFont="1" applyBorder="1" applyAlignment="1">
      <alignment horizontal="center" vertical="top"/>
    </xf>
    <xf numFmtId="167" fontId="4" fillId="0" borderId="6" xfId="0" applyNumberFormat="1" applyFont="1" applyBorder="1" applyAlignment="1">
      <alignment horizontal="center" vertical="top"/>
    </xf>
    <xf numFmtId="4" fontId="7" fillId="0" borderId="4" xfId="0" applyNumberFormat="1" applyFont="1" applyBorder="1" applyAlignment="1">
      <alignment horizontal="center" wrapText="1"/>
    </xf>
    <xf numFmtId="167" fontId="4" fillId="0" borderId="4" xfId="0" applyNumberFormat="1" applyFont="1" applyBorder="1" applyAlignment="1">
      <alignment horizontal="center"/>
    </xf>
    <xf numFmtId="167" fontId="4" fillId="0" borderId="6" xfId="0" applyNumberFormat="1" applyFont="1" applyBorder="1" applyAlignment="1">
      <alignment horizontal="center"/>
    </xf>
    <xf numFmtId="49" fontId="24" fillId="0" borderId="5" xfId="1" applyNumberFormat="1" applyFont="1" applyFill="1" applyBorder="1" applyAlignment="1">
      <alignment horizontal="right" vertical="top"/>
    </xf>
    <xf numFmtId="0" fontId="7" fillId="0" borderId="1" xfId="0" applyFont="1" applyBorder="1" applyAlignment="1">
      <alignment horizontal="center" vertical="top"/>
    </xf>
    <xf numFmtId="3"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top" wrapText="1"/>
    </xf>
    <xf numFmtId="165" fontId="21" fillId="0" borderId="5" xfId="0" applyNumberFormat="1" applyFont="1" applyBorder="1" applyAlignment="1">
      <alignment horizontal="center" vertical="top" wrapText="1"/>
    </xf>
    <xf numFmtId="165" fontId="3" fillId="0" borderId="4" xfId="0" applyNumberFormat="1" applyFont="1" applyBorder="1" applyAlignment="1">
      <alignment horizontal="center" vertical="center" wrapText="1"/>
    </xf>
    <xf numFmtId="0" fontId="7" fillId="0" borderId="5" xfId="0" applyFont="1" applyBorder="1" applyAlignment="1">
      <alignment horizontal="left" vertical="top" wrapText="1"/>
    </xf>
    <xf numFmtId="0" fontId="7"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176" fontId="0" fillId="0" borderId="0" xfId="0" applyNumberFormat="1"/>
    <xf numFmtId="0" fontId="3" fillId="0" borderId="1" xfId="0" applyFont="1" applyBorder="1" applyAlignment="1">
      <alignment horizontal="center" vertical="top"/>
    </xf>
    <xf numFmtId="3" fontId="24" fillId="0" borderId="5" xfId="0" applyNumberFormat="1" applyFont="1" applyBorder="1" applyAlignment="1">
      <alignment horizontal="center" wrapText="1"/>
    </xf>
    <xf numFmtId="3" fontId="20" fillId="0" borderId="6" xfId="0" applyNumberFormat="1" applyFont="1" applyBorder="1" applyAlignment="1">
      <alignment horizontal="center" vertical="top" wrapText="1"/>
    </xf>
    <xf numFmtId="167" fontId="22" fillId="0" borderId="6" xfId="0" applyNumberFormat="1" applyFont="1" applyBorder="1" applyAlignment="1">
      <alignment horizontal="center"/>
    </xf>
    <xf numFmtId="4" fontId="24" fillId="0" borderId="5" xfId="0" applyNumberFormat="1" applyFont="1" applyBorder="1" applyAlignment="1">
      <alignment horizontal="center" vertical="top" wrapText="1"/>
    </xf>
    <xf numFmtId="4" fontId="20" fillId="0" borderId="5" xfId="0" applyNumberFormat="1" applyFont="1" applyBorder="1" applyAlignment="1">
      <alignment horizontal="center" vertical="top" wrapText="1"/>
    </xf>
    <xf numFmtId="2" fontId="7" fillId="0" borderId="5" xfId="0" applyNumberFormat="1" applyFont="1" applyBorder="1" applyAlignment="1">
      <alignment horizontal="center" vertical="top"/>
    </xf>
    <xf numFmtId="0" fontId="24" fillId="0" borderId="6" xfId="0" applyFont="1" applyBorder="1" applyAlignment="1">
      <alignment horizontal="center" vertical="top" wrapText="1"/>
    </xf>
    <xf numFmtId="3" fontId="24"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4" fillId="0" borderId="11" xfId="0" applyFont="1" applyBorder="1" applyAlignment="1">
      <alignment horizontal="right"/>
    </xf>
    <xf numFmtId="0" fontId="4" fillId="0" borderId="3" xfId="0" applyFont="1" applyBorder="1" applyAlignment="1">
      <alignment horizontal="right"/>
    </xf>
    <xf numFmtId="0" fontId="0" fillId="0" borderId="9" xfId="0" applyBorder="1"/>
    <xf numFmtId="0" fontId="0" fillId="0" borderId="10" xfId="0" applyBorder="1"/>
    <xf numFmtId="0" fontId="4" fillId="0" borderId="11" xfId="0" applyFont="1" applyBorder="1" applyAlignment="1">
      <alignment horizontal="right" vertical="top"/>
    </xf>
    <xf numFmtId="0" fontId="4" fillId="0" borderId="3" xfId="0" applyFont="1" applyBorder="1" applyAlignment="1">
      <alignment horizontal="right" vertical="top"/>
    </xf>
    <xf numFmtId="43" fontId="4" fillId="0" borderId="4" xfId="0" applyNumberFormat="1" applyFont="1" applyBorder="1" applyAlignment="1">
      <alignment horizontal="center" vertical="top"/>
    </xf>
    <xf numFmtId="167" fontId="4" fillId="0" borderId="13" xfId="0" applyNumberFormat="1" applyFont="1" applyBorder="1" applyAlignment="1">
      <alignment horizontal="center" vertical="top"/>
    </xf>
    <xf numFmtId="43" fontId="4" fillId="0" borderId="13" xfId="0" applyNumberFormat="1" applyFont="1" applyBorder="1" applyAlignment="1">
      <alignment horizontal="center" vertical="top"/>
    </xf>
    <xf numFmtId="43" fontId="4" fillId="0" borderId="6" xfId="0" applyNumberFormat="1" applyFont="1" applyBorder="1" applyAlignment="1">
      <alignment horizontal="center" vertical="top"/>
    </xf>
    <xf numFmtId="167" fontId="4" fillId="0" borderId="3" xfId="0" applyNumberFormat="1" applyFont="1" applyBorder="1" applyAlignment="1">
      <alignment horizontal="center" vertical="top"/>
    </xf>
    <xf numFmtId="43" fontId="4" fillId="0" borderId="3" xfId="0" applyNumberFormat="1" applyFont="1" applyBorder="1" applyAlignment="1">
      <alignment horizontal="center" vertical="top"/>
    </xf>
    <xf numFmtId="0" fontId="20" fillId="0" borderId="5" xfId="0" applyFont="1" applyBorder="1" applyAlignment="1">
      <alignment horizontal="center" vertical="top" wrapText="1"/>
    </xf>
    <xf numFmtId="3" fontId="20" fillId="0" borderId="5"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3" fontId="7" fillId="0" borderId="7" xfId="0" applyNumberFormat="1" applyFont="1" applyBorder="1" applyAlignment="1">
      <alignment horizontal="center" vertical="top" wrapText="1"/>
    </xf>
    <xf numFmtId="177" fontId="0" fillId="0" borderId="0" xfId="0" applyNumberFormat="1"/>
    <xf numFmtId="43" fontId="3" fillId="0" borderId="5" xfId="1" applyFont="1" applyFill="1" applyBorder="1" applyAlignment="1">
      <alignment horizontal="center" vertical="top"/>
    </xf>
    <xf numFmtId="0" fontId="3" fillId="0" borderId="4" xfId="0" applyFont="1" applyBorder="1" applyAlignment="1">
      <alignment vertical="top" wrapText="1"/>
    </xf>
    <xf numFmtId="4" fontId="9" fillId="0" borderId="4" xfId="0" applyNumberFormat="1" applyFont="1" applyBorder="1" applyAlignment="1">
      <alignment horizontal="center" vertical="top"/>
    </xf>
    <xf numFmtId="3" fontId="9" fillId="0" borderId="4" xfId="0" applyNumberFormat="1" applyFont="1" applyBorder="1" applyAlignment="1">
      <alignment horizontal="center" wrapText="1"/>
    </xf>
    <xf numFmtId="3" fontId="9" fillId="0" borderId="4"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67" fontId="25" fillId="0" borderId="6" xfId="0" applyNumberFormat="1" applyFont="1" applyBorder="1" applyAlignment="1">
      <alignment horizontal="center"/>
    </xf>
    <xf numFmtId="3" fontId="20" fillId="0" borderId="5" xfId="0" applyNumberFormat="1" applyFont="1" applyBorder="1" applyAlignment="1">
      <alignment horizontal="center" vertical="center" wrapText="1"/>
    </xf>
    <xf numFmtId="4" fontId="9" fillId="0" borderId="4" xfId="0" applyNumberFormat="1" applyFont="1" applyBorder="1" applyAlignment="1">
      <alignment horizontal="center" vertical="top" wrapText="1"/>
    </xf>
    <xf numFmtId="4" fontId="24" fillId="0" borderId="5" xfId="0" applyNumberFormat="1" applyFont="1" applyBorder="1" applyAlignment="1">
      <alignment horizontal="center" vertical="top"/>
    </xf>
    <xf numFmtId="4" fontId="4" fillId="0" borderId="4" xfId="0" applyNumberFormat="1" applyFont="1" applyBorder="1" applyAlignment="1">
      <alignment horizontal="center"/>
    </xf>
    <xf numFmtId="4" fontId="4" fillId="0" borderId="4" xfId="0" applyNumberFormat="1" applyFont="1" applyBorder="1" applyAlignment="1">
      <alignment horizontal="center" vertical="center"/>
    </xf>
    <xf numFmtId="3" fontId="24" fillId="0" borderId="5" xfId="0" applyNumberFormat="1" applyFont="1" applyBorder="1" applyAlignment="1">
      <alignment horizontal="center" vertical="top" wrapText="1"/>
    </xf>
    <xf numFmtId="43" fontId="24" fillId="0" borderId="5" xfId="1" applyFont="1" applyFill="1" applyBorder="1" applyAlignment="1">
      <alignment vertical="top"/>
    </xf>
    <xf numFmtId="0" fontId="24" fillId="0" borderId="5" xfId="0" applyFont="1" applyBorder="1" applyAlignment="1">
      <alignment horizontal="center" vertical="top" wrapText="1"/>
    </xf>
    <xf numFmtId="0" fontId="3" fillId="3" borderId="1" xfId="0" applyFont="1" applyFill="1" applyBorder="1" applyAlignment="1">
      <alignment horizontal="center" vertical="top" wrapText="1"/>
    </xf>
    <xf numFmtId="165" fontId="24" fillId="0" borderId="5"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78" fontId="0" fillId="0" borderId="0" xfId="0" applyNumberFormat="1"/>
    <xf numFmtId="0" fontId="3" fillId="0" borderId="10" xfId="0" applyFont="1" applyBorder="1" applyAlignment="1">
      <alignment horizontal="center" vertical="top"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49" fontId="3" fillId="0" borderId="12" xfId="0" applyNumberFormat="1" applyFont="1" applyBorder="1" applyAlignment="1">
      <alignment horizontal="center" vertical="top" wrapText="1"/>
    </xf>
    <xf numFmtId="0" fontId="3" fillId="0" borderId="10" xfId="0" applyFont="1" applyBorder="1" applyAlignment="1">
      <alignment horizontal="center" vertical="center"/>
    </xf>
    <xf numFmtId="4" fontId="7" fillId="0" borderId="1" xfId="0" applyNumberFormat="1" applyFont="1" applyBorder="1" applyAlignment="1">
      <alignment horizontal="center" vertical="top"/>
    </xf>
    <xf numFmtId="0" fontId="3" fillId="0" borderId="4" xfId="0" applyFont="1" applyBorder="1" applyAlignment="1">
      <alignment horizontal="left" vertical="top"/>
    </xf>
    <xf numFmtId="0" fontId="3" fillId="0" borderId="4" xfId="0" applyFont="1" applyBorder="1" applyAlignment="1">
      <alignment horizontal="center" wrapText="1"/>
    </xf>
    <xf numFmtId="166" fontId="3" fillId="0" borderId="4" xfId="0" applyNumberFormat="1" applyFont="1" applyBorder="1" applyAlignment="1">
      <alignment horizontal="center" wrapText="1"/>
    </xf>
    <xf numFmtId="3" fontId="3" fillId="0" borderId="10" xfId="0" applyNumberFormat="1" applyFont="1" applyBorder="1" applyAlignment="1">
      <alignment horizontal="center" wrapText="1"/>
    </xf>
    <xf numFmtId="49"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174" fontId="7" fillId="0" borderId="4" xfId="0" applyNumberFormat="1" applyFont="1" applyBorder="1" applyAlignment="1">
      <alignment horizontal="center" wrapText="1"/>
    </xf>
    <xf numFmtId="2" fontId="3" fillId="0" borderId="5" xfId="0" applyNumberFormat="1" applyFont="1" applyBorder="1" applyAlignment="1">
      <alignment horizontal="center" wrapText="1"/>
    </xf>
    <xf numFmtId="2" fontId="3" fillId="0" borderId="4" xfId="0" applyNumberFormat="1" applyFont="1" applyBorder="1" applyAlignment="1">
      <alignment horizontal="center" wrapText="1"/>
    </xf>
    <xf numFmtId="0" fontId="3" fillId="0" borderId="5" xfId="0" applyFont="1" applyBorder="1" applyAlignment="1">
      <alignment horizontal="center" wrapText="1"/>
    </xf>
    <xf numFmtId="166" fontId="3" fillId="0" borderId="5" xfId="0" applyNumberFormat="1" applyFont="1" applyBorder="1" applyAlignment="1">
      <alignment horizontal="center" wrapText="1"/>
    </xf>
    <xf numFmtId="0" fontId="3" fillId="0" borderId="4" xfId="0" applyFont="1" applyBorder="1" applyAlignment="1">
      <alignment horizontal="center"/>
    </xf>
    <xf numFmtId="0" fontId="3" fillId="0" borderId="10" xfId="0" applyFont="1" applyBorder="1" applyAlignment="1">
      <alignment horizontal="center"/>
    </xf>
    <xf numFmtId="3" fontId="3" fillId="0" borderId="10" xfId="0" applyNumberFormat="1" applyFont="1" applyBorder="1" applyAlignment="1">
      <alignment horizontal="center"/>
    </xf>
    <xf numFmtId="3" fontId="7" fillId="0" borderId="4" xfId="0" applyNumberFormat="1" applyFont="1" applyBorder="1" applyAlignment="1">
      <alignment horizontal="center" wrapText="1"/>
    </xf>
    <xf numFmtId="3" fontId="3" fillId="0" borderId="5" xfId="0" applyNumberFormat="1" applyFont="1" applyBorder="1" applyAlignment="1">
      <alignment horizontal="center" wrapText="1"/>
    </xf>
    <xf numFmtId="0" fontId="7" fillId="0" borderId="4" xfId="0" applyFont="1" applyBorder="1" applyAlignment="1">
      <alignment horizontal="center" wrapText="1"/>
    </xf>
    <xf numFmtId="0" fontId="3" fillId="0" borderId="10" xfId="0" applyFont="1" applyBorder="1" applyAlignment="1">
      <alignment horizontal="center" wrapText="1"/>
    </xf>
    <xf numFmtId="3" fontId="7" fillId="0" borderId="10"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4" fontId="3" fillId="0" borderId="10" xfId="0" applyNumberFormat="1" applyFont="1" applyBorder="1" applyAlignment="1">
      <alignment horizontal="center" wrapText="1"/>
    </xf>
    <xf numFmtId="3" fontId="3" fillId="0" borderId="13" xfId="0" applyNumberFormat="1" applyFont="1" applyBorder="1" applyAlignment="1">
      <alignment horizontal="center"/>
    </xf>
    <xf numFmtId="165" fontId="3" fillId="0" borderId="10" xfId="0" applyNumberFormat="1" applyFont="1" applyBorder="1" applyAlignment="1">
      <alignment horizontal="center" wrapText="1"/>
    </xf>
    <xf numFmtId="4"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65" fontId="3" fillId="0" borderId="10"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21" fillId="0" borderId="5" xfId="0" applyNumberFormat="1" applyFont="1" applyBorder="1" applyAlignment="1">
      <alignment horizontal="center" vertical="center"/>
    </xf>
    <xf numFmtId="3" fontId="21" fillId="0" borderId="15" xfId="0" applyNumberFormat="1" applyFont="1" applyBorder="1" applyAlignment="1">
      <alignment horizontal="center" wrapText="1"/>
    </xf>
    <xf numFmtId="1" fontId="3" fillId="0" borderId="10"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4" fontId="24" fillId="0" borderId="6" xfId="0" applyNumberFormat="1" applyFont="1" applyBorder="1" applyAlignment="1">
      <alignment horizontal="center" vertical="top"/>
    </xf>
    <xf numFmtId="0" fontId="3" fillId="0" borderId="1" xfId="0" applyFont="1" applyBorder="1" applyAlignment="1">
      <alignment horizontal="left" vertical="center" wrapText="1"/>
    </xf>
    <xf numFmtId="4" fontId="21" fillId="0" borderId="6" xfId="0" applyNumberFormat="1" applyFont="1" applyBorder="1" applyAlignment="1">
      <alignment horizontal="center" vertical="top"/>
    </xf>
    <xf numFmtId="0" fontId="7" fillId="0" borderId="5" xfId="0" applyFont="1" applyBorder="1" applyAlignment="1">
      <alignment horizontal="center" vertical="top" wrapText="1"/>
    </xf>
    <xf numFmtId="49" fontId="21" fillId="0" borderId="5" xfId="0" applyNumberFormat="1" applyFont="1" applyBorder="1" applyAlignment="1">
      <alignment horizontal="right" vertical="top" wrapText="1"/>
    </xf>
    <xf numFmtId="1" fontId="3" fillId="0" borderId="1" xfId="0" applyNumberFormat="1" applyFont="1" applyBorder="1" applyAlignment="1">
      <alignment horizontal="center" vertical="top" wrapText="1"/>
    </xf>
    <xf numFmtId="49" fontId="24" fillId="0" borderId="5" xfId="0" applyNumberFormat="1" applyFont="1" applyBorder="1" applyAlignment="1">
      <alignment horizontal="center" vertical="top"/>
    </xf>
    <xf numFmtId="4" fontId="7" fillId="0" borderId="6" xfId="0" applyNumberFormat="1" applyFont="1" applyBorder="1" applyAlignment="1">
      <alignment vertical="top"/>
    </xf>
    <xf numFmtId="43" fontId="4" fillId="0" borderId="4" xfId="0" applyNumberFormat="1" applyFont="1" applyBorder="1"/>
    <xf numFmtId="167" fontId="4" fillId="0" borderId="4" xfId="0" applyNumberFormat="1" applyFont="1" applyBorder="1"/>
    <xf numFmtId="43" fontId="23" fillId="0" borderId="6" xfId="0" applyNumberFormat="1" applyFont="1" applyBorder="1"/>
    <xf numFmtId="167" fontId="4" fillId="0" borderId="6" xfId="0" applyNumberFormat="1" applyFont="1" applyBorder="1"/>
    <xf numFmtId="2" fontId="3" fillId="0" borderId="0" xfId="0" applyNumberFormat="1" applyFont="1" applyAlignment="1">
      <alignment horizontal="center"/>
    </xf>
    <xf numFmtId="3" fontId="3" fillId="0" borderId="4" xfId="0" applyNumberFormat="1" applyFont="1" applyBorder="1" applyAlignment="1">
      <alignment horizontal="center"/>
    </xf>
    <xf numFmtId="2" fontId="7" fillId="0" borderId="5"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0" fontId="9" fillId="0" borderId="4" xfId="0" applyFont="1" applyBorder="1" applyAlignment="1">
      <alignment horizontal="left" vertical="top" wrapText="1"/>
    </xf>
    <xf numFmtId="4" fontId="7" fillId="0" borderId="6" xfId="0" applyNumberFormat="1" applyFont="1" applyBorder="1" applyAlignment="1">
      <alignment vertical="top" wrapText="1"/>
    </xf>
    <xf numFmtId="17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4" fontId="7" fillId="0" borderId="5" xfId="0" applyNumberFormat="1" applyFont="1" applyBorder="1" applyAlignment="1">
      <alignment vertical="top"/>
    </xf>
    <xf numFmtId="3" fontId="3" fillId="0" borderId="0" xfId="0" applyNumberFormat="1" applyFont="1" applyAlignment="1">
      <alignment horizontal="center" vertical="center"/>
    </xf>
    <xf numFmtId="0" fontId="14" fillId="0" borderId="4" xfId="0" applyFont="1" applyBorder="1" applyAlignment="1">
      <alignment horizontal="center" vertical="top"/>
    </xf>
    <xf numFmtId="174" fontId="24" fillId="0" borderId="5" xfId="0" applyNumberFormat="1" applyFont="1" applyBorder="1" applyAlignment="1">
      <alignment horizontal="center" wrapText="1"/>
    </xf>
    <xf numFmtId="167" fontId="9" fillId="0" borderId="4" xfId="1" applyNumberFormat="1" applyFont="1" applyFill="1" applyBorder="1" applyAlignment="1">
      <alignment horizontal="center" vertical="center"/>
    </xf>
    <xf numFmtId="167" fontId="22" fillId="0" borderId="6" xfId="1" applyNumberFormat="1" applyFont="1" applyFill="1" applyBorder="1" applyAlignment="1">
      <alignment horizontal="center" vertical="center"/>
    </xf>
    <xf numFmtId="4" fontId="4" fillId="0" borderId="4"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0" fontId="0" fillId="0" borderId="5" xfId="0" applyBorder="1" applyAlignment="1">
      <alignment horizontal="center"/>
    </xf>
    <xf numFmtId="2" fontId="24" fillId="0" borderId="5"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4" fontId="3" fillId="0" borderId="5"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24" fillId="0" borderId="5" xfId="1" applyNumberFormat="1" applyFont="1" applyFill="1" applyBorder="1" applyAlignment="1">
      <alignment horizontal="center" vertical="top"/>
    </xf>
    <xf numFmtId="3" fontId="24" fillId="0" borderId="6" xfId="0" applyNumberFormat="1" applyFont="1" applyBorder="1" applyAlignment="1">
      <alignment horizontal="center" vertical="top"/>
    </xf>
    <xf numFmtId="3" fontId="24" fillId="0" borderId="5" xfId="0" applyNumberFormat="1" applyFont="1" applyBorder="1" applyAlignment="1">
      <alignment horizontal="center" vertical="top"/>
    </xf>
    <xf numFmtId="167" fontId="3" fillId="0" borderId="4" xfId="1" applyNumberFormat="1" applyFont="1" applyFill="1" applyBorder="1" applyAlignment="1">
      <alignment horizontal="center" vertical="top"/>
    </xf>
    <xf numFmtId="167" fontId="22" fillId="0" borderId="6" xfId="0" applyNumberFormat="1" applyFont="1" applyBorder="1" applyAlignment="1">
      <alignment horizontal="center" vertical="top"/>
    </xf>
    <xf numFmtId="43" fontId="22" fillId="0" borderId="6" xfId="0" applyNumberFormat="1" applyFont="1" applyBorder="1" applyAlignment="1">
      <alignment horizontal="center" vertical="top"/>
    </xf>
    <xf numFmtId="174" fontId="24" fillId="0" borderId="5" xfId="0" applyNumberFormat="1" applyFont="1" applyBorder="1" applyAlignment="1">
      <alignment horizontal="center" vertical="center" wrapText="1"/>
    </xf>
    <xf numFmtId="174" fontId="7" fillId="0" borderId="4" xfId="0" applyNumberFormat="1" applyFont="1" applyBorder="1" applyAlignment="1">
      <alignment horizontal="center" vertical="center" wrapText="1"/>
    </xf>
    <xf numFmtId="174" fontId="24" fillId="0" borderId="5" xfId="0" applyNumberFormat="1" applyFont="1" applyBorder="1" applyAlignment="1">
      <alignment horizontal="center" vertical="top" wrapText="1"/>
    </xf>
    <xf numFmtId="173" fontId="7" fillId="0" borderId="4" xfId="0" applyNumberFormat="1" applyFont="1" applyBorder="1" applyAlignment="1">
      <alignment horizontal="center" vertical="top"/>
    </xf>
    <xf numFmtId="4" fontId="21" fillId="0" borderId="5" xfId="0" applyNumberFormat="1" applyFont="1" applyBorder="1" applyAlignment="1">
      <alignment vertical="top" wrapText="1"/>
    </xf>
    <xf numFmtId="4" fontId="21" fillId="0" borderId="6" xfId="0" applyNumberFormat="1" applyFont="1" applyBorder="1" applyAlignment="1">
      <alignment vertical="top" wrapText="1"/>
    </xf>
    <xf numFmtId="167" fontId="9" fillId="0" borderId="9" xfId="0" applyNumberFormat="1" applyFont="1" applyBorder="1" applyAlignment="1">
      <alignment horizontal="center"/>
    </xf>
    <xf numFmtId="167" fontId="22" fillId="0" borderId="11" xfId="0" applyNumberFormat="1" applyFont="1" applyBorder="1" applyAlignment="1">
      <alignment horizontal="center"/>
    </xf>
    <xf numFmtId="167" fontId="9" fillId="0" borderId="11" xfId="0" applyNumberFormat="1" applyFont="1" applyBorder="1" applyAlignment="1">
      <alignment horizontal="center"/>
    </xf>
    <xf numFmtId="1" fontId="3" fillId="0" borderId="4" xfId="0" applyNumberFormat="1" applyFont="1" applyBorder="1" applyAlignment="1">
      <alignment horizontal="center" vertical="top" wrapText="1"/>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14" xfId="0" applyNumberFormat="1" applyFont="1" applyBorder="1" applyAlignment="1">
      <alignment horizontal="center" vertical="top" wrapText="1"/>
    </xf>
    <xf numFmtId="0" fontId="3" fillId="0" borderId="6" xfId="0" applyFont="1" applyBorder="1" applyAlignment="1">
      <alignment horizontal="left" vertical="top" wrapText="1"/>
    </xf>
    <xf numFmtId="0" fontId="0" fillId="0" borderId="4" xfId="0" applyBorder="1" applyAlignment="1">
      <alignment horizontal="center" vertical="top"/>
    </xf>
    <xf numFmtId="0" fontId="0" fillId="0" borderId="5" xfId="0" applyBorder="1" applyAlignment="1">
      <alignment horizontal="center" vertical="top"/>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3" fillId="0" borderId="6" xfId="0" applyFont="1" applyBorder="1" applyAlignment="1">
      <alignment horizontal="center" vertical="top" wrapText="1"/>
    </xf>
    <xf numFmtId="0" fontId="4" fillId="0" borderId="6" xfId="0" applyFont="1" applyBorder="1" applyAlignment="1">
      <alignment horizontal="left" vertical="top" wrapText="1"/>
    </xf>
    <xf numFmtId="0" fontId="3" fillId="3" borderId="6" xfId="0" applyFont="1" applyFill="1" applyBorder="1" applyAlignment="1">
      <alignment horizontal="center" vertical="top" wrapText="1"/>
    </xf>
    <xf numFmtId="0" fontId="7" fillId="0" borderId="6" xfId="0" applyFont="1" applyBorder="1" applyAlignment="1">
      <alignment horizontal="left" vertical="top" wrapText="1"/>
    </xf>
    <xf numFmtId="0" fontId="3" fillId="2" borderId="1" xfId="0" applyFont="1" applyFill="1" applyBorder="1" applyAlignment="1">
      <alignment horizontal="center" vertical="center"/>
    </xf>
    <xf numFmtId="0" fontId="4" fillId="0" borderId="6" xfId="0" applyFont="1" applyBorder="1" applyAlignment="1">
      <alignment horizontal="left" wrapText="1"/>
    </xf>
    <xf numFmtId="4" fontId="9" fillId="0" borderId="6" xfId="0" applyNumberFormat="1" applyFont="1" applyBorder="1" applyAlignment="1">
      <alignment horizontal="center" vertical="top"/>
    </xf>
    <xf numFmtId="0" fontId="3" fillId="0" borderId="1" xfId="0" applyFont="1" applyBorder="1" applyAlignment="1">
      <alignment horizontal="left" wrapText="1"/>
    </xf>
    <xf numFmtId="4" fontId="7" fillId="0" borderId="2" xfId="0" applyNumberFormat="1" applyFont="1" applyBorder="1" applyAlignment="1">
      <alignment horizontal="center" vertical="top"/>
    </xf>
    <xf numFmtId="4" fontId="7" fillId="0" borderId="7" xfId="0" applyNumberFormat="1" applyFont="1" applyBorder="1" applyAlignment="1">
      <alignment horizontal="center" vertical="top"/>
    </xf>
    <xf numFmtId="4" fontId="7" fillId="0" borderId="8" xfId="0" applyNumberFormat="1" applyFont="1" applyBorder="1" applyAlignment="1">
      <alignment horizontal="center" vertical="top"/>
    </xf>
    <xf numFmtId="0" fontId="4" fillId="0" borderId="1" xfId="0" applyFont="1" applyBorder="1" applyAlignment="1">
      <alignment horizontal="left" wrapText="1"/>
    </xf>
    <xf numFmtId="4" fontId="9" fillId="0" borderId="1" xfId="0" applyNumberFormat="1" applyFont="1" applyBorder="1" applyAlignment="1">
      <alignment horizontal="center" vertical="top"/>
    </xf>
    <xf numFmtId="0" fontId="4" fillId="0" borderId="3" xfId="0" applyFont="1" applyBorder="1" applyAlignment="1">
      <alignment horizontal="left"/>
    </xf>
    <xf numFmtId="0" fontId="4" fillId="2" borderId="1" xfId="0" applyFont="1" applyFill="1" applyBorder="1" applyAlignment="1">
      <alignment horizontal="center"/>
    </xf>
    <xf numFmtId="0" fontId="3" fillId="2" borderId="4" xfId="0" applyFont="1" applyFill="1" applyBorder="1" applyAlignment="1">
      <alignment horizontal="center"/>
    </xf>
    <xf numFmtId="0" fontId="4" fillId="0" borderId="9" xfId="0" applyFont="1" applyBorder="1" applyAlignment="1">
      <alignment horizontal="left" wrapText="1"/>
    </xf>
    <xf numFmtId="0" fontId="4" fillId="0" borderId="13" xfId="0" applyFont="1" applyBorder="1" applyAlignment="1">
      <alignment horizontal="left" wrapText="1"/>
    </xf>
    <xf numFmtId="4" fontId="9" fillId="0" borderId="9" xfId="0" applyNumberFormat="1" applyFont="1" applyBorder="1" applyAlignment="1">
      <alignment horizontal="center" vertical="top"/>
    </xf>
    <xf numFmtId="4" fontId="9" fillId="0" borderId="13" xfId="0" applyNumberFormat="1" applyFont="1" applyBorder="1" applyAlignment="1">
      <alignment horizontal="center" vertical="top"/>
    </xf>
    <xf numFmtId="4" fontId="9" fillId="0" borderId="10" xfId="0" applyNumberFormat="1" applyFont="1" applyBorder="1" applyAlignment="1">
      <alignment horizontal="center" vertical="top"/>
    </xf>
    <xf numFmtId="0" fontId="4" fillId="0" borderId="11" xfId="0" applyFont="1" applyBorder="1" applyAlignment="1">
      <alignment horizontal="center" wrapText="1"/>
    </xf>
    <xf numFmtId="0" fontId="4" fillId="0" borderId="3" xfId="0" applyFont="1" applyBorder="1" applyAlignment="1">
      <alignment horizontal="center" wrapText="1"/>
    </xf>
    <xf numFmtId="49" fontId="3" fillId="0" borderId="11"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3"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xf>
    <xf numFmtId="0" fontId="9" fillId="0" borderId="0" xfId="0" applyFont="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3" fillId="0" borderId="4" xfId="0" applyNumberFormat="1" applyFont="1" applyBorder="1" applyAlignment="1">
      <alignment horizontal="left" vertical="top"/>
    </xf>
    <xf numFmtId="1" fontId="3" fillId="0" borderId="6" xfId="0" applyNumberFormat="1" applyFont="1" applyBorder="1" applyAlignment="1">
      <alignment horizontal="left" vertical="top"/>
    </xf>
    <xf numFmtId="1" fontId="3" fillId="0" borderId="5" xfId="0" applyNumberFormat="1" applyFont="1" applyBorder="1" applyAlignment="1">
      <alignment horizontal="left" vertical="top"/>
    </xf>
    <xf numFmtId="0" fontId="3" fillId="0" borderId="14" xfId="0" applyFont="1" applyBorder="1" applyAlignment="1">
      <alignment vertical="top"/>
    </xf>
    <xf numFmtId="0" fontId="3" fillId="0" borderId="15" xfId="0" applyFont="1" applyBorder="1" applyAlignment="1">
      <alignment vertical="top"/>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3" fillId="0" borderId="6" xfId="0" applyFont="1" applyBorder="1" applyAlignment="1">
      <alignment horizontal="left" wrapText="1"/>
    </xf>
    <xf numFmtId="4" fontId="7" fillId="0" borderId="6" xfId="0" applyNumberFormat="1" applyFont="1" applyBorder="1" applyAlignment="1">
      <alignment horizontal="center" vertical="top"/>
    </xf>
    <xf numFmtId="0" fontId="3" fillId="0" borderId="4" xfId="0" applyFont="1" applyBorder="1" applyAlignment="1">
      <alignment horizontal="left" wrapText="1"/>
    </xf>
    <xf numFmtId="4" fontId="7" fillId="0" borderId="4" xfId="0" applyNumberFormat="1" applyFont="1" applyBorder="1" applyAlignment="1">
      <alignment horizontal="center" vertical="top"/>
    </xf>
    <xf numFmtId="4" fontId="7" fillId="0" borderId="1" xfId="0" applyNumberFormat="1" applyFont="1" applyBorder="1" applyAlignment="1">
      <alignment horizontal="center" vertical="top"/>
    </xf>
    <xf numFmtId="0" fontId="3" fillId="0" borderId="9" xfId="0" applyFont="1" applyBorder="1" applyAlignment="1">
      <alignment horizontal="left" wrapText="1"/>
    </xf>
    <xf numFmtId="0" fontId="3" fillId="0" borderId="13" xfId="0" applyFont="1" applyBorder="1" applyAlignment="1">
      <alignment horizontal="left" wrapText="1"/>
    </xf>
    <xf numFmtId="4" fontId="7" fillId="0" borderId="9" xfId="0" applyNumberFormat="1" applyFont="1" applyBorder="1" applyAlignment="1">
      <alignment horizontal="center" vertical="top"/>
    </xf>
    <xf numFmtId="4" fontId="7" fillId="0" borderId="13" xfId="0" applyNumberFormat="1" applyFont="1" applyBorder="1" applyAlignment="1">
      <alignment horizontal="center" vertical="top"/>
    </xf>
    <xf numFmtId="4" fontId="7" fillId="0" borderId="10" xfId="0" applyNumberFormat="1" applyFont="1" applyBorder="1" applyAlignment="1">
      <alignment horizontal="center" vertical="top"/>
    </xf>
    <xf numFmtId="0" fontId="4" fillId="0" borderId="5" xfId="0" applyFont="1" applyBorder="1" applyAlignment="1">
      <alignment horizontal="left" wrapText="1"/>
    </xf>
    <xf numFmtId="4" fontId="7" fillId="0" borderId="5" xfId="0" applyNumberFormat="1" applyFont="1" applyBorder="1" applyAlignment="1">
      <alignment horizontal="center" vertical="top"/>
    </xf>
    <xf numFmtId="0" fontId="3" fillId="0" borderId="11" xfId="0" applyFont="1" applyBorder="1" applyAlignment="1">
      <alignment horizontal="center" wrapText="1"/>
    </xf>
    <xf numFmtId="0" fontId="3" fillId="0" borderId="3" xfId="0" applyFont="1" applyBorder="1" applyAlignment="1">
      <alignment horizontal="center" wrapText="1"/>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0" fontId="4" fillId="0" borderId="14" xfId="0" applyFont="1" applyBorder="1" applyAlignment="1">
      <alignment horizontal="center" wrapText="1"/>
    </xf>
    <xf numFmtId="0" fontId="4" fillId="0" borderId="0" xfId="0" applyFont="1" applyAlignment="1">
      <alignment horizontal="center" wrapText="1"/>
    </xf>
    <xf numFmtId="4" fontId="22" fillId="0" borderId="14" xfId="0" applyNumberFormat="1" applyFont="1" applyBorder="1" applyAlignment="1">
      <alignment horizontal="center" vertical="top"/>
    </xf>
    <xf numFmtId="4" fontId="22" fillId="0" borderId="0" xfId="0" applyNumberFormat="1" applyFont="1" applyAlignment="1">
      <alignment horizontal="center" vertical="top"/>
    </xf>
    <xf numFmtId="4" fontId="22" fillId="0" borderId="15" xfId="0" applyNumberFormat="1" applyFont="1" applyBorder="1" applyAlignment="1">
      <alignment horizontal="center"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4" fontId="3" fillId="0" borderId="6" xfId="0" applyNumberFormat="1" applyFont="1" applyBorder="1" applyAlignment="1">
      <alignment horizontal="center" vertical="top" wrapText="1"/>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top"/>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1" xfId="0" applyFont="1" applyBorder="1" applyAlignment="1">
      <alignment horizontal="left" vertical="top" wrapText="1"/>
    </xf>
    <xf numFmtId="0" fontId="3" fillId="0" borderId="1" xfId="0" applyFont="1" applyBorder="1" applyAlignment="1">
      <alignment horizontal="center" vertical="center"/>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3" fillId="0" borderId="0" xfId="0" applyFont="1" applyAlignment="1">
      <alignment horizontal="left" vertical="top" wrapText="1"/>
    </xf>
    <xf numFmtId="0" fontId="16" fillId="0" borderId="11" xfId="0" applyFont="1" applyBorder="1" applyAlignment="1">
      <alignment horizontal="right"/>
    </xf>
    <xf numFmtId="0" fontId="16" fillId="0" borderId="3" xfId="0" applyFont="1" applyBorder="1" applyAlignment="1">
      <alignment horizontal="right"/>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4" fillId="0" borderId="9" xfId="0" applyFont="1" applyBorder="1" applyAlignment="1">
      <alignment horizontal="right"/>
    </xf>
    <xf numFmtId="0" fontId="4" fillId="0" borderId="13" xfId="0" applyFont="1" applyBorder="1" applyAlignment="1">
      <alignment horizontal="right"/>
    </xf>
    <xf numFmtId="3" fontId="7" fillId="0" borderId="4"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3" fillId="0" borderId="0" xfId="0" applyFont="1" applyAlignment="1">
      <alignment horizontal="left"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14"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5" fillId="3" borderId="4" xfId="0" applyFont="1" applyFill="1" applyBorder="1" applyAlignment="1">
      <alignment horizontal="center" vertical="center"/>
    </xf>
    <xf numFmtId="0" fontId="3" fillId="0" borderId="1" xfId="0" applyFont="1" applyBorder="1" applyAlignment="1">
      <alignment horizontal="left" vertical="top" wrapText="1"/>
    </xf>
    <xf numFmtId="0" fontId="5" fillId="0" borderId="10" xfId="0" applyFont="1" applyBorder="1" applyAlignment="1">
      <alignment horizontal="center" vertical="center"/>
    </xf>
    <xf numFmtId="0" fontId="3" fillId="0" borderId="10" xfId="0" applyFont="1" applyBorder="1" applyAlignment="1">
      <alignment horizontal="left" vertical="top"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3" fillId="0" borderId="4" xfId="0" applyFont="1" applyBorder="1" applyAlignment="1">
      <alignment horizontal="center" vertical="top"/>
    </xf>
    <xf numFmtId="0" fontId="5" fillId="0" borderId="4" xfId="0" applyFont="1" applyBorder="1" applyAlignment="1">
      <alignment horizontal="center" vertical="center"/>
    </xf>
    <xf numFmtId="0" fontId="4" fillId="0" borderId="0" xfId="0" applyFont="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14" xfId="0" applyFont="1" applyBorder="1" applyAlignment="1">
      <alignment horizontal="left" vertical="top" wrapText="1"/>
    </xf>
    <xf numFmtId="0" fontId="5" fillId="3" borderId="5" xfId="0" applyFont="1" applyFill="1" applyBorder="1" applyAlignment="1">
      <alignment horizontal="left" vertical="center"/>
    </xf>
    <xf numFmtId="4" fontId="3" fillId="0" borderId="4" xfId="0" applyNumberFormat="1" applyFont="1" applyBorder="1" applyAlignment="1">
      <alignment horizontal="center" vertical="top"/>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0" fontId="4" fillId="0" borderId="10" xfId="0" applyFont="1" applyBorder="1" applyAlignment="1">
      <alignment horizontal="right"/>
    </xf>
    <xf numFmtId="0" fontId="4" fillId="0" borderId="4" xfId="0" applyFont="1" applyBorder="1" applyAlignment="1">
      <alignment horizontal="right"/>
    </xf>
    <xf numFmtId="0" fontId="4" fillId="0" borderId="0" xfId="0" applyFont="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6" xfId="0" applyFont="1" applyBorder="1" applyAlignment="1">
      <alignment horizontal="right"/>
    </xf>
    <xf numFmtId="4" fontId="7" fillId="0" borderId="6" xfId="0" applyNumberFormat="1" applyFont="1" applyBorder="1" applyAlignment="1">
      <alignment horizontal="center"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11" xfId="0" applyFont="1" applyBorder="1" applyAlignment="1">
      <alignment horizontal="left"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left" vertical="top" wrapText="1"/>
    </xf>
    <xf numFmtId="4" fontId="7" fillId="0" borderId="14" xfId="0" applyNumberFormat="1" applyFont="1" applyBorder="1" applyAlignment="1">
      <alignment horizontal="center" vertical="top"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3" fillId="0" borderId="1" xfId="0" applyFont="1" applyBorder="1" applyAlignment="1">
      <alignment vertical="top"/>
    </xf>
    <xf numFmtId="0" fontId="3" fillId="0" borderId="1" xfId="0" applyFont="1" applyBorder="1" applyAlignment="1">
      <alignment vertical="top" wrapText="1"/>
    </xf>
    <xf numFmtId="4" fontId="3" fillId="0" borderId="1" xfId="0" applyNumberFormat="1" applyFont="1" applyBorder="1" applyAlignment="1">
      <alignment horizontal="center" vertical="top"/>
    </xf>
    <xf numFmtId="4" fontId="4" fillId="0" borderId="1" xfId="0" applyNumberFormat="1" applyFont="1" applyBorder="1" applyAlignment="1">
      <alignment horizontal="center"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center" vertical="center" wrapText="1"/>
    </xf>
    <xf numFmtId="3" fontId="3" fillId="0" borderId="9"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15"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2" borderId="1" xfId="0" applyFont="1" applyFill="1" applyBorder="1" applyAlignment="1">
      <alignment horizont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0" borderId="4" xfId="0" applyFont="1" applyBorder="1" applyAlignment="1">
      <alignment horizontal="right" vertical="top"/>
    </xf>
    <xf numFmtId="0" fontId="4" fillId="0" borderId="9" xfId="0" applyFont="1" applyBorder="1" applyAlignment="1">
      <alignment horizontal="right" vertical="top"/>
    </xf>
    <xf numFmtId="0" fontId="3" fillId="3" borderId="14" xfId="0" applyFont="1" applyFill="1" applyBorder="1" applyAlignment="1">
      <alignment horizontal="left" vertical="top" wrapText="1"/>
    </xf>
    <xf numFmtId="0" fontId="3" fillId="4" borderId="6" xfId="0" applyFont="1" applyFill="1" applyBorder="1" applyAlignment="1">
      <alignment horizontal="center" vertical="top" wrapText="1"/>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6" xfId="0" applyFont="1" applyBorder="1" applyAlignment="1">
      <alignment horizontal="center" vertical="center"/>
    </xf>
    <xf numFmtId="2" fontId="3" fillId="0" borderId="4" xfId="0" applyNumberFormat="1" applyFont="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4" fillId="0" borderId="1" xfId="0" applyFont="1" applyBorder="1" applyAlignment="1">
      <alignment horizontal="right"/>
    </xf>
    <xf numFmtId="0" fontId="0" fillId="0" borderId="1" xfId="0" applyBorder="1" applyAlignment="1">
      <alignment horizontal="center"/>
    </xf>
    <xf numFmtId="0" fontId="3" fillId="3" borderId="4" xfId="0" applyFont="1" applyFill="1" applyBorder="1" applyAlignment="1">
      <alignment horizontal="center" vertical="top"/>
    </xf>
    <xf numFmtId="43" fontId="3" fillId="0" borderId="4" xfId="1" applyFont="1" applyBorder="1" applyAlignment="1">
      <alignment horizontal="center" vertical="top"/>
    </xf>
    <xf numFmtId="43" fontId="3" fillId="0" borderId="5" xfId="1" applyFont="1" applyBorder="1" applyAlignment="1">
      <alignment horizontal="center" vertical="top"/>
    </xf>
    <xf numFmtId="43" fontId="3" fillId="0" borderId="6" xfId="1" applyFont="1" applyBorder="1" applyAlignment="1">
      <alignment horizontal="center" vertical="top"/>
    </xf>
    <xf numFmtId="4" fontId="3"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43" fontId="3" fillId="0" borderId="4" xfId="1" applyFont="1" applyFill="1" applyBorder="1" applyAlignment="1">
      <alignment horizontal="center" vertical="top"/>
    </xf>
    <xf numFmtId="43" fontId="3" fillId="0" borderId="5" xfId="1" applyFont="1" applyFill="1" applyBorder="1" applyAlignment="1">
      <alignment horizontal="center" vertical="top"/>
    </xf>
    <xf numFmtId="43" fontId="3" fillId="0" borderId="6" xfId="1" applyFont="1" applyFill="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3" fillId="0" borderId="13"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4" fontId="23" fillId="0" borderId="6" xfId="0" applyNumberFormat="1" applyFont="1" applyBorder="1" applyAlignment="1">
      <alignment horizontal="center" vertical="top"/>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2" fontId="3" fillId="0" borderId="1" xfId="0" applyNumberFormat="1" applyFont="1" applyBorder="1" applyAlignment="1">
      <alignment horizontal="center" vertical="top" wrapText="1"/>
    </xf>
    <xf numFmtId="0" fontId="3" fillId="3" borderId="1" xfId="0" applyFont="1" applyFill="1" applyBorder="1" applyAlignment="1">
      <alignment horizontal="center" vertical="top" wrapText="1"/>
    </xf>
    <xf numFmtId="4" fontId="4" fillId="0" borderId="4" xfId="0" applyNumberFormat="1" applyFont="1" applyBorder="1" applyAlignment="1">
      <alignment horizontal="center" vertical="top"/>
    </xf>
    <xf numFmtId="0" fontId="4" fillId="0" borderId="4" xfId="0" applyFont="1" applyBorder="1" applyAlignment="1">
      <alignment horizontal="center" vertical="top"/>
    </xf>
    <xf numFmtId="43" fontId="7" fillId="0" borderId="4" xfId="1" applyFont="1" applyFill="1" applyBorder="1" applyAlignment="1">
      <alignment horizontal="center" vertical="top"/>
    </xf>
    <xf numFmtId="43" fontId="7" fillId="0" borderId="6" xfId="1" applyFont="1" applyFill="1" applyBorder="1" applyAlignment="1">
      <alignment horizontal="center" vertical="top"/>
    </xf>
    <xf numFmtId="2" fontId="7" fillId="0" borderId="4" xfId="0" applyNumberFormat="1" applyFont="1" applyBorder="1" applyAlignment="1">
      <alignment horizontal="center" vertical="top"/>
    </xf>
    <xf numFmtId="2" fontId="7" fillId="0" borderId="6" xfId="0" applyNumberFormat="1" applyFont="1" applyBorder="1" applyAlignment="1">
      <alignment horizontal="center" vertical="top"/>
    </xf>
    <xf numFmtId="2" fontId="7" fillId="0" borderId="5" xfId="0" applyNumberFormat="1" applyFont="1" applyBorder="1" applyAlignment="1">
      <alignment horizontal="center" vertical="top"/>
    </xf>
    <xf numFmtId="0" fontId="3" fillId="3" borderId="6" xfId="0" applyFont="1" applyFill="1" applyBorder="1" applyAlignment="1">
      <alignment horizontal="left" vertical="top" wrapText="1"/>
    </xf>
    <xf numFmtId="4" fontId="4" fillId="0" borderId="9" xfId="0" applyNumberFormat="1" applyFont="1" applyBorder="1" applyAlignment="1">
      <alignment horizontal="center" vertical="top"/>
    </xf>
    <xf numFmtId="4" fontId="3" fillId="0" borderId="9" xfId="0" applyNumberFormat="1" applyFont="1" applyBorder="1" applyAlignment="1">
      <alignment horizontal="center" vertical="top"/>
    </xf>
    <xf numFmtId="4" fontId="3" fillId="0" borderId="13" xfId="0" applyNumberFormat="1" applyFont="1" applyBorder="1" applyAlignment="1">
      <alignment horizontal="center" vertical="top"/>
    </xf>
    <xf numFmtId="4" fontId="3" fillId="0" borderId="10" xfId="0" applyNumberFormat="1" applyFont="1" applyBorder="1" applyAlignment="1">
      <alignment horizontal="center" vertical="top"/>
    </xf>
    <xf numFmtId="0" fontId="4" fillId="0" borderId="12" xfId="0" applyFont="1" applyBorder="1" applyAlignment="1">
      <alignment horizontal="center" wrapText="1"/>
    </xf>
    <xf numFmtId="0" fontId="3" fillId="0" borderId="12" xfId="0" applyFont="1" applyBorder="1" applyAlignment="1">
      <alignment horizontal="center" wrapText="1"/>
    </xf>
    <xf numFmtId="0" fontId="3" fillId="0" borderId="14" xfId="0" applyFont="1" applyBorder="1" applyAlignment="1">
      <alignment horizontal="left" wrapText="1"/>
    </xf>
    <xf numFmtId="0" fontId="4" fillId="0" borderId="4" xfId="0" applyFont="1" applyBorder="1" applyAlignment="1">
      <alignment horizontal="left" wrapText="1"/>
    </xf>
    <xf numFmtId="3" fontId="3" fillId="0" borderId="14" xfId="0" applyNumberFormat="1" applyFont="1" applyBorder="1" applyAlignment="1">
      <alignment horizontal="center" wrapText="1"/>
    </xf>
    <xf numFmtId="3" fontId="3" fillId="0" borderId="0" xfId="0" applyNumberFormat="1" applyFont="1" applyAlignment="1">
      <alignment horizontal="center" wrapText="1"/>
    </xf>
    <xf numFmtId="3" fontId="3" fillId="0" borderId="15" xfId="0" applyNumberFormat="1" applyFont="1" applyBorder="1" applyAlignment="1">
      <alignment horizontal="center" wrapText="1"/>
    </xf>
    <xf numFmtId="0" fontId="0" fillId="0" borderId="4" xfId="0" applyBorder="1" applyAlignment="1">
      <alignment horizontal="center"/>
    </xf>
    <xf numFmtId="0" fontId="3" fillId="0" borderId="8" xfId="0" applyFont="1" applyBorder="1" applyAlignment="1">
      <alignment horizontal="left" vertical="top" wrapText="1"/>
    </xf>
    <xf numFmtId="0" fontId="3" fillId="0" borderId="10" xfId="0" applyFont="1" applyBorder="1" applyAlignment="1">
      <alignment horizontal="center" vertical="center"/>
    </xf>
    <xf numFmtId="0" fontId="3" fillId="0" borderId="7" xfId="0" applyFont="1" applyBorder="1" applyAlignment="1">
      <alignment horizontal="left" vertical="top" wrapText="1"/>
    </xf>
    <xf numFmtId="3" fontId="3" fillId="0" borderId="4" xfId="0" applyNumberFormat="1" applyFont="1" applyBorder="1" applyAlignment="1">
      <alignment horizontal="center" wrapText="1"/>
    </xf>
    <xf numFmtId="3" fontId="3" fillId="0" borderId="9" xfId="0" applyNumberFormat="1" applyFont="1" applyBorder="1" applyAlignment="1">
      <alignment horizont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6" xfId="0" applyBorder="1" applyAlignment="1">
      <alignment horizontal="center"/>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4" fontId="20" fillId="0" borderId="11" xfId="0" applyNumberFormat="1" applyFont="1" applyBorder="1" applyAlignment="1">
      <alignment horizontal="center" vertical="top"/>
    </xf>
    <xf numFmtId="4" fontId="20" fillId="0" borderId="3" xfId="0" applyNumberFormat="1" applyFont="1" applyBorder="1" applyAlignment="1">
      <alignment horizontal="center" vertical="top"/>
    </xf>
    <xf numFmtId="4" fontId="20" fillId="0" borderId="12" xfId="0" applyNumberFormat="1" applyFont="1" applyBorder="1" applyAlignment="1">
      <alignment horizontal="center" vertical="top"/>
    </xf>
    <xf numFmtId="0" fontId="9" fillId="0" borderId="0" xfId="0" applyFont="1" applyAlignment="1">
      <alignment horizontal="center" wrapText="1"/>
    </xf>
    <xf numFmtId="0" fontId="0" fillId="0" borderId="6" xfId="0" applyBorder="1" applyAlignment="1">
      <alignment horizontal="center" vertical="top"/>
    </xf>
    <xf numFmtId="0" fontId="20" fillId="0" borderId="4" xfId="0" applyFont="1" applyBorder="1" applyAlignment="1">
      <alignment horizontal="center" vertical="top" wrapText="1"/>
    </xf>
    <xf numFmtId="0" fontId="9" fillId="0" borderId="3" xfId="0" applyFont="1" applyBorder="1" applyAlignment="1">
      <alignment horizontal="left" vertical="top"/>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4" fontId="7" fillId="0" borderId="1" xfId="0" applyNumberFormat="1"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4" fontId="9" fillId="0" borderId="4" xfId="0" applyNumberFormat="1" applyFont="1" applyBorder="1" applyAlignment="1">
      <alignment horizontal="center" vertical="top"/>
    </xf>
    <xf numFmtId="4" fontId="9" fillId="0" borderId="2" xfId="0" applyNumberFormat="1" applyFont="1" applyBorder="1" applyAlignment="1">
      <alignment horizontal="center" vertical="top"/>
    </xf>
    <xf numFmtId="4" fontId="9" fillId="0" borderId="7" xfId="0" applyNumberFormat="1" applyFont="1" applyBorder="1" applyAlignment="1">
      <alignment horizontal="center" vertical="top"/>
    </xf>
    <xf numFmtId="4" fontId="9" fillId="0" borderId="8" xfId="0" applyNumberFormat="1" applyFont="1" applyBorder="1" applyAlignment="1">
      <alignment horizontal="center" vertical="top"/>
    </xf>
    <xf numFmtId="0" fontId="11" fillId="0" borderId="2"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cellXfs>
  <cellStyles count="3">
    <cellStyle name="Hipersaitas" xfId="2" builtinId="8"/>
    <cellStyle name="Įprastas" xfId="0" builtinId="0"/>
    <cellStyle name="Kablelis" xfId="1" builtinId="3"/>
  </cellStyles>
  <dxfs count="14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27"/>
  <sheetViews>
    <sheetView zoomScaleNormal="100" zoomScaleSheetLayoutView="70" workbookViewId="0">
      <pane xSplit="12" ySplit="8" topLeftCell="M9" activePane="bottomRight" state="frozen"/>
      <selection activeCell="P125" sqref="P125:P129"/>
      <selection pane="topRight" activeCell="P125" sqref="P125:P129"/>
      <selection pane="bottomLeft" activeCell="P125" sqref="P125:P129"/>
      <selection pane="bottomRight" activeCell="J105" sqref="J105:J107"/>
    </sheetView>
  </sheetViews>
  <sheetFormatPr defaultRowHeight="15" x14ac:dyDescent="0.25"/>
  <cols>
    <col min="1" max="1" width="4" customWidth="1"/>
    <col min="2" max="2" width="6.28515625" customWidth="1"/>
    <col min="3" max="3" width="17.28515625" customWidth="1"/>
    <col min="4" max="4" width="16.140625" customWidth="1"/>
    <col min="5" max="5" width="14.42578125" customWidth="1"/>
    <col min="6" max="6" width="33.42578125" customWidth="1"/>
    <col min="7" max="7" width="10" customWidth="1"/>
    <col min="8" max="8" width="10.7109375" customWidth="1"/>
    <col min="9" max="9" width="11" customWidth="1"/>
    <col min="10" max="10" width="27.85546875" customWidth="1"/>
    <col min="11" max="11" width="69" customWidth="1"/>
  </cols>
  <sheetData>
    <row r="2" spans="2:11" ht="14.45" customHeight="1" x14ac:dyDescent="0.25">
      <c r="B2" s="492" t="s">
        <v>0</v>
      </c>
      <c r="C2" s="492"/>
      <c r="D2" s="492"/>
      <c r="E2" s="492"/>
      <c r="F2" s="492"/>
      <c r="G2" s="492"/>
      <c r="H2" s="492"/>
      <c r="I2" s="492"/>
      <c r="J2" s="492"/>
      <c r="K2" s="492"/>
    </row>
    <row r="3" spans="2:11" ht="18.600000000000001" customHeight="1" x14ac:dyDescent="0.25">
      <c r="B3" s="492" t="s">
        <v>1</v>
      </c>
      <c r="C3" s="492"/>
      <c r="D3" s="492"/>
      <c r="E3" s="492"/>
      <c r="F3" s="492"/>
      <c r="G3" s="492"/>
      <c r="H3" s="492"/>
      <c r="I3" s="492"/>
      <c r="J3" s="492"/>
      <c r="K3" s="492"/>
    </row>
    <row r="5" spans="2:11" ht="15.75" x14ac:dyDescent="0.25">
      <c r="B5" s="374" t="s">
        <v>2</v>
      </c>
      <c r="C5" s="374"/>
      <c r="D5" s="374"/>
      <c r="E5" s="374"/>
    </row>
    <row r="6" spans="2:11" ht="27.6" customHeight="1" x14ac:dyDescent="0.25">
      <c r="B6" s="401" t="s">
        <v>3</v>
      </c>
      <c r="C6" s="401" t="s">
        <v>4</v>
      </c>
      <c r="D6" s="401"/>
      <c r="E6" s="401" t="s">
        <v>5</v>
      </c>
      <c r="F6" s="400" t="s">
        <v>6</v>
      </c>
      <c r="G6" s="400"/>
      <c r="H6" s="400"/>
      <c r="I6" s="400"/>
      <c r="J6" s="401" t="s">
        <v>7</v>
      </c>
      <c r="K6" s="401" t="s">
        <v>8</v>
      </c>
    </row>
    <row r="7" spans="2:11" ht="64.150000000000006" customHeight="1" x14ac:dyDescent="0.25">
      <c r="B7" s="401"/>
      <c r="C7" s="3" t="s">
        <v>9</v>
      </c>
      <c r="D7" s="3" t="s">
        <v>10</v>
      </c>
      <c r="E7" s="401"/>
      <c r="F7" s="3" t="s">
        <v>11</v>
      </c>
      <c r="G7" s="3" t="s">
        <v>12</v>
      </c>
      <c r="H7" s="3" t="s">
        <v>13</v>
      </c>
      <c r="I7" s="3" t="s">
        <v>14</v>
      </c>
      <c r="J7" s="401"/>
      <c r="K7" s="401"/>
    </row>
    <row r="8" spans="2:11" ht="15.75" x14ac:dyDescent="0.25">
      <c r="B8" s="4">
        <v>1</v>
      </c>
      <c r="C8" s="4">
        <v>2</v>
      </c>
      <c r="D8" s="4">
        <v>3</v>
      </c>
      <c r="E8" s="4">
        <v>4</v>
      </c>
      <c r="F8" s="4">
        <v>5</v>
      </c>
      <c r="G8" s="4">
        <v>6</v>
      </c>
      <c r="H8" s="4">
        <v>7</v>
      </c>
      <c r="I8" s="4">
        <v>8</v>
      </c>
      <c r="J8" s="4">
        <v>9</v>
      </c>
      <c r="K8" s="4">
        <v>10</v>
      </c>
    </row>
    <row r="9" spans="2:11" ht="18" customHeight="1" x14ac:dyDescent="0.25">
      <c r="B9" s="476" t="s">
        <v>15</v>
      </c>
      <c r="C9" s="338" t="s">
        <v>122</v>
      </c>
      <c r="D9" s="476" t="s">
        <v>123</v>
      </c>
      <c r="E9" s="476" t="s">
        <v>510</v>
      </c>
      <c r="F9" s="338" t="s">
        <v>509</v>
      </c>
      <c r="G9" s="254">
        <v>67.8</v>
      </c>
      <c r="H9" s="255">
        <v>69</v>
      </c>
      <c r="I9" s="254">
        <v>71</v>
      </c>
      <c r="J9" s="338" t="s">
        <v>124</v>
      </c>
      <c r="K9" s="338" t="s">
        <v>429</v>
      </c>
    </row>
    <row r="10" spans="2:11" ht="18.75" customHeight="1" x14ac:dyDescent="0.25">
      <c r="B10" s="476"/>
      <c r="C10" s="338"/>
      <c r="D10" s="476"/>
      <c r="E10" s="476"/>
      <c r="F10" s="338"/>
      <c r="G10" s="11" t="s">
        <v>17</v>
      </c>
      <c r="H10" s="11" t="s">
        <v>18</v>
      </c>
      <c r="I10" s="11" t="s">
        <v>19</v>
      </c>
      <c r="J10" s="338"/>
      <c r="K10" s="338"/>
    </row>
    <row r="11" spans="2:11" ht="16.149999999999999" customHeight="1" x14ac:dyDescent="0.25">
      <c r="B11" s="476"/>
      <c r="C11" s="338"/>
      <c r="D11" s="476"/>
      <c r="E11" s="476" t="s">
        <v>510</v>
      </c>
      <c r="F11" s="338" t="s">
        <v>125</v>
      </c>
      <c r="G11" s="254">
        <v>16.600000000000001</v>
      </c>
      <c r="H11" s="254">
        <v>19.600000000000001</v>
      </c>
      <c r="I11" s="254">
        <v>24.4</v>
      </c>
      <c r="J11" s="338"/>
      <c r="K11" s="338"/>
    </row>
    <row r="12" spans="2:11" ht="52.5" customHeight="1" x14ac:dyDescent="0.25">
      <c r="B12" s="476"/>
      <c r="C12" s="338"/>
      <c r="D12" s="476"/>
      <c r="E12" s="476"/>
      <c r="F12" s="338"/>
      <c r="G12" s="11" t="s">
        <v>21</v>
      </c>
      <c r="H12" s="11" t="s">
        <v>18</v>
      </c>
      <c r="I12" s="11" t="s">
        <v>19</v>
      </c>
      <c r="J12" s="338"/>
      <c r="K12" s="338"/>
    </row>
    <row r="13" spans="2:11" ht="15.75" x14ac:dyDescent="0.25">
      <c r="B13" s="476"/>
      <c r="C13" s="338"/>
      <c r="D13" s="476"/>
      <c r="E13" s="476" t="s">
        <v>510</v>
      </c>
      <c r="F13" s="338" t="s">
        <v>126</v>
      </c>
      <c r="G13" s="254">
        <v>30.28</v>
      </c>
      <c r="H13" s="254">
        <v>28.7</v>
      </c>
      <c r="I13" s="254">
        <v>21.9</v>
      </c>
      <c r="J13" s="338"/>
      <c r="K13" s="338"/>
    </row>
    <row r="14" spans="2:11" ht="20.25" customHeight="1" x14ac:dyDescent="0.25">
      <c r="B14" s="476"/>
      <c r="C14" s="338"/>
      <c r="D14" s="476"/>
      <c r="E14" s="476"/>
      <c r="F14" s="338"/>
      <c r="G14" s="51" t="s">
        <v>17</v>
      </c>
      <c r="H14" s="51" t="s">
        <v>18</v>
      </c>
      <c r="I14" s="51" t="s">
        <v>19</v>
      </c>
      <c r="J14" s="338"/>
      <c r="K14" s="338"/>
    </row>
    <row r="15" spans="2:11" ht="15.75" x14ac:dyDescent="0.25">
      <c r="B15" s="476" t="s">
        <v>22</v>
      </c>
      <c r="C15" s="338" t="s">
        <v>127</v>
      </c>
      <c r="D15" s="476" t="s">
        <v>128</v>
      </c>
      <c r="E15" s="476" t="s">
        <v>460</v>
      </c>
      <c r="F15" s="480" t="s">
        <v>656</v>
      </c>
      <c r="G15" s="254">
        <v>0</v>
      </c>
      <c r="H15" s="86">
        <v>0</v>
      </c>
      <c r="I15" s="256">
        <f>'IV skyrius VIII skirsnis'!N14+'IV skyriaus XI skirsnis'!N10-I33-I79</f>
        <v>46250</v>
      </c>
      <c r="J15" s="28"/>
      <c r="K15" s="29"/>
    </row>
    <row r="16" spans="2:11" ht="15.75" x14ac:dyDescent="0.25">
      <c r="B16" s="477"/>
      <c r="C16" s="339"/>
      <c r="D16" s="477"/>
      <c r="E16" s="477"/>
      <c r="F16" s="481"/>
      <c r="G16" s="257" t="s">
        <v>21</v>
      </c>
      <c r="H16" s="257" t="s">
        <v>18</v>
      </c>
      <c r="I16" s="474" t="s">
        <v>23</v>
      </c>
      <c r="J16" s="95"/>
      <c r="K16" s="96"/>
    </row>
    <row r="17" spans="2:11" ht="18.75" customHeight="1" x14ac:dyDescent="0.25">
      <c r="B17" s="478"/>
      <c r="C17" s="354"/>
      <c r="D17" s="478"/>
      <c r="E17" s="478"/>
      <c r="F17" s="364"/>
      <c r="G17" s="11"/>
      <c r="H17" s="11"/>
      <c r="I17" s="475"/>
      <c r="J17" s="95"/>
      <c r="K17" s="96"/>
    </row>
    <row r="18" spans="2:11" ht="15.75" x14ac:dyDescent="0.25">
      <c r="B18" s="476" t="s">
        <v>24</v>
      </c>
      <c r="C18" s="338" t="s">
        <v>129</v>
      </c>
      <c r="D18" s="476" t="s">
        <v>130</v>
      </c>
      <c r="E18" s="476" t="s">
        <v>460</v>
      </c>
      <c r="F18" s="479" t="s">
        <v>653</v>
      </c>
      <c r="G18" s="254">
        <v>0</v>
      </c>
      <c r="H18" s="254">
        <v>0</v>
      </c>
      <c r="I18" s="258">
        <f>'IV skyrius VIII skirsnis'!N16</f>
        <v>20.650000000000002</v>
      </c>
      <c r="J18" s="28"/>
      <c r="K18" s="29"/>
    </row>
    <row r="19" spans="2:11" ht="50.25" customHeight="1" x14ac:dyDescent="0.25">
      <c r="B19" s="477"/>
      <c r="C19" s="339"/>
      <c r="D19" s="477"/>
      <c r="E19" s="478"/>
      <c r="F19" s="354"/>
      <c r="G19" s="11" t="s">
        <v>17</v>
      </c>
      <c r="H19" s="11" t="s">
        <v>18</v>
      </c>
      <c r="I19" s="11" t="s">
        <v>23</v>
      </c>
      <c r="J19" s="95"/>
      <c r="K19" s="96"/>
    </row>
    <row r="20" spans="2:11" ht="15.75" x14ac:dyDescent="0.25">
      <c r="B20" s="477"/>
      <c r="C20" s="339"/>
      <c r="D20" s="477"/>
      <c r="E20" s="476" t="s">
        <v>460</v>
      </c>
      <c r="F20" s="479" t="s">
        <v>652</v>
      </c>
      <c r="G20" s="254">
        <v>0</v>
      </c>
      <c r="H20" s="86">
        <v>0</v>
      </c>
      <c r="I20" s="259">
        <f>'IV skyriaus XI skirsnis'!O55</f>
        <v>74.163000000000011</v>
      </c>
      <c r="J20" s="28"/>
      <c r="K20" s="29"/>
    </row>
    <row r="21" spans="2:11" ht="48.75" customHeight="1" x14ac:dyDescent="0.25">
      <c r="B21" s="477"/>
      <c r="C21" s="339"/>
      <c r="D21" s="477"/>
      <c r="E21" s="478"/>
      <c r="F21" s="354"/>
      <c r="G21" s="11" t="s">
        <v>17</v>
      </c>
      <c r="H21" s="11" t="s">
        <v>18</v>
      </c>
      <c r="I21" s="11" t="s">
        <v>23</v>
      </c>
      <c r="J21" s="59"/>
      <c r="K21" s="52"/>
    </row>
    <row r="22" spans="2:11" ht="15.75" x14ac:dyDescent="0.25">
      <c r="B22" s="477"/>
      <c r="C22" s="339"/>
      <c r="D22" s="477"/>
      <c r="E22" s="476" t="s">
        <v>460</v>
      </c>
      <c r="F22" s="338" t="s">
        <v>434</v>
      </c>
      <c r="G22" s="257" t="s">
        <v>32</v>
      </c>
      <c r="H22" s="257" t="s">
        <v>32</v>
      </c>
      <c r="I22" s="260">
        <f>'IV skyrius VIII skirsnis'!N12</f>
        <v>7.23</v>
      </c>
      <c r="J22" s="95"/>
      <c r="K22" s="96"/>
    </row>
    <row r="23" spans="2:11" ht="51.75" customHeight="1" x14ac:dyDescent="0.25">
      <c r="B23" s="477"/>
      <c r="C23" s="339"/>
      <c r="D23" s="477"/>
      <c r="E23" s="478"/>
      <c r="F23" s="354"/>
      <c r="G23" s="11" t="s">
        <v>17</v>
      </c>
      <c r="H23" s="11" t="s">
        <v>18</v>
      </c>
      <c r="I23" s="11" t="s">
        <v>23</v>
      </c>
      <c r="J23" s="95"/>
      <c r="K23" s="96"/>
    </row>
    <row r="24" spans="2:11" ht="15.75" x14ac:dyDescent="0.25">
      <c r="B24" s="477"/>
      <c r="C24" s="339"/>
      <c r="D24" s="477"/>
      <c r="E24" s="476" t="s">
        <v>460</v>
      </c>
      <c r="F24" s="479" t="s">
        <v>432</v>
      </c>
      <c r="G24" s="254">
        <v>0</v>
      </c>
      <c r="H24" s="254">
        <v>0</v>
      </c>
      <c r="I24" s="261">
        <f>'IV skyrius VIII skirsnis'!N10</f>
        <v>11.98</v>
      </c>
      <c r="J24" s="28"/>
      <c r="K24" s="29"/>
    </row>
    <row r="25" spans="2:11" ht="33.75" customHeight="1" x14ac:dyDescent="0.25">
      <c r="B25" s="478"/>
      <c r="C25" s="354"/>
      <c r="D25" s="478"/>
      <c r="E25" s="478"/>
      <c r="F25" s="354"/>
      <c r="G25" s="11" t="s">
        <v>17</v>
      </c>
      <c r="H25" s="11" t="s">
        <v>18</v>
      </c>
      <c r="I25" s="11" t="s">
        <v>23</v>
      </c>
      <c r="J25" s="95"/>
      <c r="K25" s="96"/>
    </row>
    <row r="26" spans="2:11" ht="16.899999999999999" customHeight="1" x14ac:dyDescent="0.25">
      <c r="B26" s="476" t="s">
        <v>26</v>
      </c>
      <c r="C26" s="338" t="s">
        <v>131</v>
      </c>
      <c r="D26" s="476" t="s">
        <v>132</v>
      </c>
      <c r="E26" s="476" t="s">
        <v>510</v>
      </c>
      <c r="F26" s="339" t="s">
        <v>133</v>
      </c>
      <c r="G26" s="262">
        <v>67.8</v>
      </c>
      <c r="H26" s="263">
        <v>69</v>
      </c>
      <c r="I26" s="263">
        <v>71</v>
      </c>
      <c r="J26" s="338"/>
      <c r="K26" s="338" t="s">
        <v>27</v>
      </c>
    </row>
    <row r="27" spans="2:11" ht="129.75" customHeight="1" x14ac:dyDescent="0.25">
      <c r="B27" s="476"/>
      <c r="C27" s="338"/>
      <c r="D27" s="476"/>
      <c r="E27" s="476"/>
      <c r="F27" s="339"/>
      <c r="G27" s="11" t="s">
        <v>17</v>
      </c>
      <c r="H27" s="11" t="s">
        <v>18</v>
      </c>
      <c r="I27" s="11" t="s">
        <v>19</v>
      </c>
      <c r="J27" s="338"/>
      <c r="K27" s="338"/>
    </row>
    <row r="28" spans="2:11" ht="15.75" customHeight="1" x14ac:dyDescent="0.25">
      <c r="B28" s="476" t="s">
        <v>28</v>
      </c>
      <c r="C28" s="338" t="s">
        <v>134</v>
      </c>
      <c r="D28" s="476" t="s">
        <v>135</v>
      </c>
      <c r="E28" s="476" t="s">
        <v>460</v>
      </c>
      <c r="F28" s="479" t="s">
        <v>655</v>
      </c>
      <c r="G28" s="264">
        <v>0</v>
      </c>
      <c r="H28" s="265">
        <v>0</v>
      </c>
      <c r="I28" s="266">
        <f>'IV skyriaus XI skirsnis'!N15</f>
        <v>9790</v>
      </c>
      <c r="J28" s="28"/>
      <c r="K28" s="29"/>
    </row>
    <row r="29" spans="2:11" ht="39.75" customHeight="1" x14ac:dyDescent="0.25">
      <c r="B29" s="477"/>
      <c r="C29" s="339"/>
      <c r="D29" s="477"/>
      <c r="E29" s="478"/>
      <c r="F29" s="354"/>
      <c r="G29" s="11" t="s">
        <v>20</v>
      </c>
      <c r="H29" s="11" t="s">
        <v>18</v>
      </c>
      <c r="I29" s="11" t="s">
        <v>23</v>
      </c>
      <c r="J29" s="95"/>
      <c r="K29" s="96"/>
    </row>
    <row r="30" spans="2:11" ht="15.75" x14ac:dyDescent="0.25">
      <c r="B30" s="477"/>
      <c r="C30" s="339"/>
      <c r="D30" s="477"/>
      <c r="E30" s="476" t="s">
        <v>460</v>
      </c>
      <c r="F30" s="479" t="s">
        <v>651</v>
      </c>
      <c r="G30" s="254">
        <v>0</v>
      </c>
      <c r="H30" s="86">
        <v>0</v>
      </c>
      <c r="I30" s="259">
        <f>'IV skyriaus XI skirsnis'!O77</f>
        <v>354.35569999999996</v>
      </c>
      <c r="J30" s="28"/>
      <c r="K30" s="29"/>
    </row>
    <row r="31" spans="2:11" ht="15.75" x14ac:dyDescent="0.25">
      <c r="B31" s="477"/>
      <c r="C31" s="339"/>
      <c r="D31" s="477"/>
      <c r="E31" s="477"/>
      <c r="F31" s="495"/>
      <c r="G31" s="262"/>
      <c r="H31" s="268"/>
      <c r="I31" s="310"/>
      <c r="J31" s="95"/>
      <c r="K31" s="96"/>
    </row>
    <row r="32" spans="2:11" ht="48.75" customHeight="1" x14ac:dyDescent="0.25">
      <c r="B32" s="478"/>
      <c r="C32" s="354"/>
      <c r="D32" s="478"/>
      <c r="E32" s="478"/>
      <c r="F32" s="354"/>
      <c r="G32" s="11" t="s">
        <v>17</v>
      </c>
      <c r="H32" s="11" t="s">
        <v>18</v>
      </c>
      <c r="I32" s="11" t="s">
        <v>23</v>
      </c>
      <c r="J32" s="59"/>
      <c r="K32" s="52"/>
    </row>
    <row r="33" spans="2:11" ht="15.75" x14ac:dyDescent="0.25">
      <c r="B33" s="476" t="s">
        <v>29</v>
      </c>
      <c r="C33" s="338" t="s">
        <v>136</v>
      </c>
      <c r="D33" s="476" t="s">
        <v>137</v>
      </c>
      <c r="E33" s="476" t="s">
        <v>460</v>
      </c>
      <c r="F33" s="479" t="s">
        <v>657</v>
      </c>
      <c r="G33" s="264">
        <v>0</v>
      </c>
      <c r="H33" s="265">
        <v>0</v>
      </c>
      <c r="I33" s="266">
        <f>'IV skyriaus XI skirsnis'!O192</f>
        <v>13000</v>
      </c>
      <c r="J33" s="28"/>
      <c r="K33" s="29"/>
    </row>
    <row r="34" spans="2:11" ht="85.5" customHeight="1" x14ac:dyDescent="0.25">
      <c r="B34" s="478"/>
      <c r="C34" s="354"/>
      <c r="D34" s="478"/>
      <c r="E34" s="478"/>
      <c r="F34" s="354"/>
      <c r="G34" s="11" t="s">
        <v>20</v>
      </c>
      <c r="H34" s="11" t="s">
        <v>18</v>
      </c>
      <c r="I34" s="11" t="s">
        <v>23</v>
      </c>
      <c r="J34" s="95"/>
      <c r="K34" s="96"/>
    </row>
    <row r="35" spans="2:11" ht="17.45" customHeight="1" x14ac:dyDescent="0.25">
      <c r="B35" s="476" t="s">
        <v>49</v>
      </c>
      <c r="C35" s="338" t="s">
        <v>138</v>
      </c>
      <c r="D35" s="476" t="s">
        <v>139</v>
      </c>
      <c r="E35" s="476" t="s">
        <v>510</v>
      </c>
      <c r="F35" s="338" t="s">
        <v>140</v>
      </c>
      <c r="G35" s="254">
        <v>84</v>
      </c>
      <c r="H35" s="254">
        <v>84</v>
      </c>
      <c r="I35" s="254">
        <v>94</v>
      </c>
      <c r="J35" s="491"/>
      <c r="K35" s="491"/>
    </row>
    <row r="36" spans="2:11" ht="17.25" customHeight="1" x14ac:dyDescent="0.25">
      <c r="B36" s="476"/>
      <c r="C36" s="338"/>
      <c r="D36" s="476"/>
      <c r="E36" s="476"/>
      <c r="F36" s="338"/>
      <c r="G36" s="11" t="s">
        <v>17</v>
      </c>
      <c r="H36" s="11" t="s">
        <v>18</v>
      </c>
      <c r="I36" s="11" t="s">
        <v>19</v>
      </c>
      <c r="J36" s="491"/>
      <c r="K36" s="491"/>
    </row>
    <row r="37" spans="2:11" ht="21.6" customHeight="1" x14ac:dyDescent="0.25">
      <c r="B37" s="476"/>
      <c r="C37" s="338"/>
      <c r="D37" s="476"/>
      <c r="E37" s="476" t="s">
        <v>510</v>
      </c>
      <c r="F37" s="338" t="s">
        <v>141</v>
      </c>
      <c r="G37" s="254">
        <v>66</v>
      </c>
      <c r="H37" s="254">
        <v>66</v>
      </c>
      <c r="I37" s="254">
        <v>75</v>
      </c>
      <c r="J37" s="491" t="s">
        <v>16</v>
      </c>
      <c r="K37" s="491" t="s">
        <v>16</v>
      </c>
    </row>
    <row r="38" spans="2:11" ht="60" customHeight="1" x14ac:dyDescent="0.25">
      <c r="B38" s="476"/>
      <c r="C38" s="338"/>
      <c r="D38" s="476"/>
      <c r="E38" s="476"/>
      <c r="F38" s="338"/>
      <c r="G38" s="11" t="s">
        <v>21</v>
      </c>
      <c r="H38" s="11" t="s">
        <v>18</v>
      </c>
      <c r="I38" s="11" t="s">
        <v>19</v>
      </c>
      <c r="J38" s="491"/>
      <c r="K38" s="491"/>
    </row>
    <row r="39" spans="2:11" ht="19.149999999999999" customHeight="1" x14ac:dyDescent="0.25">
      <c r="B39" s="476"/>
      <c r="C39" s="338"/>
      <c r="D39" s="476"/>
      <c r="E39" s="476" t="s">
        <v>510</v>
      </c>
      <c r="F39" s="338" t="s">
        <v>142</v>
      </c>
      <c r="G39" s="254">
        <v>42.5</v>
      </c>
      <c r="H39" s="85">
        <v>42.5</v>
      </c>
      <c r="I39" s="86">
        <v>90</v>
      </c>
      <c r="J39" s="491" t="s">
        <v>16</v>
      </c>
      <c r="K39" s="491" t="s">
        <v>16</v>
      </c>
    </row>
    <row r="40" spans="2:11" ht="45.75" customHeight="1" x14ac:dyDescent="0.25">
      <c r="B40" s="476"/>
      <c r="C40" s="338"/>
      <c r="D40" s="476"/>
      <c r="E40" s="476"/>
      <c r="F40" s="338"/>
      <c r="G40" s="11" t="s">
        <v>143</v>
      </c>
      <c r="H40" s="11" t="s">
        <v>144</v>
      </c>
      <c r="I40" s="11" t="s">
        <v>145</v>
      </c>
      <c r="J40" s="491"/>
      <c r="K40" s="491"/>
    </row>
    <row r="41" spans="2:11" ht="18" customHeight="1" x14ac:dyDescent="0.25">
      <c r="B41" s="476" t="s">
        <v>146</v>
      </c>
      <c r="C41" s="338" t="s">
        <v>147</v>
      </c>
      <c r="D41" s="476" t="s">
        <v>148</v>
      </c>
      <c r="E41" s="476" t="s">
        <v>460</v>
      </c>
      <c r="F41" s="338" t="s">
        <v>528</v>
      </c>
      <c r="G41" s="86">
        <v>7140</v>
      </c>
      <c r="H41" s="86">
        <v>7140</v>
      </c>
      <c r="I41" s="267">
        <f>'IV skyrius I skirsnis'!O66</f>
        <v>8404</v>
      </c>
      <c r="J41" s="484"/>
      <c r="K41" s="484"/>
    </row>
    <row r="42" spans="2:11" ht="18" customHeight="1" x14ac:dyDescent="0.25">
      <c r="B42" s="476"/>
      <c r="C42" s="338"/>
      <c r="D42" s="476"/>
      <c r="E42" s="476"/>
      <c r="F42" s="338"/>
      <c r="G42" s="268"/>
      <c r="H42" s="268"/>
      <c r="I42" s="200"/>
      <c r="J42" s="484"/>
      <c r="K42" s="484"/>
    </row>
    <row r="43" spans="2:11" ht="18" customHeight="1" x14ac:dyDescent="0.25">
      <c r="B43" s="476"/>
      <c r="C43" s="338"/>
      <c r="D43" s="476"/>
      <c r="E43" s="476"/>
      <c r="F43" s="338"/>
      <c r="G43" s="474" t="s">
        <v>149</v>
      </c>
      <c r="H43" s="474" t="s">
        <v>18</v>
      </c>
      <c r="I43" s="474" t="s">
        <v>23</v>
      </c>
      <c r="J43" s="484"/>
      <c r="K43" s="484"/>
    </row>
    <row r="44" spans="2:11" ht="42.75" customHeight="1" x14ac:dyDescent="0.25">
      <c r="B44" s="476"/>
      <c r="C44" s="338"/>
      <c r="D44" s="476"/>
      <c r="E44" s="476"/>
      <c r="F44" s="338"/>
      <c r="G44" s="475"/>
      <c r="H44" s="475"/>
      <c r="I44" s="475"/>
      <c r="J44" s="484"/>
      <c r="K44" s="484"/>
    </row>
    <row r="45" spans="2:11" ht="15.75" x14ac:dyDescent="0.25">
      <c r="B45" s="476"/>
      <c r="C45" s="338"/>
      <c r="D45" s="476"/>
      <c r="E45" s="476" t="s">
        <v>460</v>
      </c>
      <c r="F45" s="338" t="s">
        <v>150</v>
      </c>
      <c r="G45" s="254">
        <v>6.5</v>
      </c>
      <c r="H45" s="254">
        <v>6.5</v>
      </c>
      <c r="I45" s="85">
        <f>'IV skyrius I skirsnis'!N22</f>
        <v>12.9</v>
      </c>
      <c r="J45" s="484"/>
      <c r="K45" s="484"/>
    </row>
    <row r="46" spans="2:11" ht="15.75" x14ac:dyDescent="0.25">
      <c r="B46" s="476"/>
      <c r="C46" s="338"/>
      <c r="D46" s="476"/>
      <c r="E46" s="476"/>
      <c r="F46" s="338"/>
      <c r="G46" s="474" t="s">
        <v>149</v>
      </c>
      <c r="H46" s="474" t="s">
        <v>18</v>
      </c>
      <c r="I46" s="245"/>
      <c r="J46" s="484"/>
      <c r="K46" s="484"/>
    </row>
    <row r="47" spans="2:11" ht="54.75" customHeight="1" x14ac:dyDescent="0.25">
      <c r="B47" s="476"/>
      <c r="C47" s="338"/>
      <c r="D47" s="476"/>
      <c r="E47" s="476"/>
      <c r="F47" s="338"/>
      <c r="G47" s="475"/>
      <c r="H47" s="475"/>
      <c r="I47" s="51" t="s">
        <v>23</v>
      </c>
      <c r="J47" s="484"/>
      <c r="K47" s="484"/>
    </row>
    <row r="48" spans="2:11" ht="15.75" customHeight="1" x14ac:dyDescent="0.25">
      <c r="B48" s="476"/>
      <c r="C48" s="338"/>
      <c r="D48" s="476"/>
      <c r="E48" s="476" t="s">
        <v>460</v>
      </c>
      <c r="F48" s="348" t="s">
        <v>726</v>
      </c>
      <c r="G48" s="254">
        <v>0</v>
      </c>
      <c r="H48" s="254">
        <v>0</v>
      </c>
      <c r="I48" s="267">
        <f>'IV skyrius I skirsnis'!O69</f>
        <v>1870</v>
      </c>
      <c r="J48" s="484"/>
      <c r="K48" s="484"/>
    </row>
    <row r="49" spans="2:13" ht="15.75" x14ac:dyDescent="0.25">
      <c r="B49" s="476"/>
      <c r="C49" s="338"/>
      <c r="D49" s="476"/>
      <c r="E49" s="476"/>
      <c r="F49" s="349"/>
      <c r="G49" s="474" t="s">
        <v>149</v>
      </c>
      <c r="H49" s="474" t="s">
        <v>18</v>
      </c>
      <c r="I49" s="223"/>
      <c r="J49" s="484"/>
      <c r="K49" s="484"/>
    </row>
    <row r="50" spans="2:13" ht="17.25" customHeight="1" x14ac:dyDescent="0.25">
      <c r="B50" s="476"/>
      <c r="C50" s="338"/>
      <c r="D50" s="476"/>
      <c r="E50" s="476"/>
      <c r="F50" s="364"/>
      <c r="G50" s="475"/>
      <c r="H50" s="475"/>
      <c r="I50" s="51" t="s">
        <v>23</v>
      </c>
      <c r="J50" s="484"/>
      <c r="K50" s="484"/>
    </row>
    <row r="51" spans="2:13" ht="16.149999999999999" customHeight="1" x14ac:dyDescent="0.25">
      <c r="B51" s="476"/>
      <c r="C51" s="338"/>
      <c r="D51" s="476"/>
      <c r="E51" s="476" t="s">
        <v>460</v>
      </c>
      <c r="F51" s="338" t="s">
        <v>529</v>
      </c>
      <c r="G51" s="267">
        <v>0</v>
      </c>
      <c r="H51" s="267">
        <v>0</v>
      </c>
      <c r="I51" s="86">
        <f>'IV skyrius I skirsnis'!N25</f>
        <v>135</v>
      </c>
      <c r="J51" s="484"/>
      <c r="K51" s="484"/>
    </row>
    <row r="52" spans="2:13" ht="16.149999999999999" customHeight="1" x14ac:dyDescent="0.25">
      <c r="B52" s="476"/>
      <c r="C52" s="338"/>
      <c r="D52" s="476"/>
      <c r="E52" s="476"/>
      <c r="F52" s="338"/>
      <c r="G52" s="474" t="s">
        <v>149</v>
      </c>
      <c r="H52" s="474" t="s">
        <v>18</v>
      </c>
      <c r="I52" s="474" t="s">
        <v>23</v>
      </c>
      <c r="J52" s="484"/>
      <c r="K52" s="484"/>
    </row>
    <row r="53" spans="2:13" ht="55.5" customHeight="1" x14ac:dyDescent="0.25">
      <c r="B53" s="476"/>
      <c r="C53" s="338"/>
      <c r="D53" s="476"/>
      <c r="E53" s="476"/>
      <c r="F53" s="338"/>
      <c r="G53" s="475"/>
      <c r="H53" s="475"/>
      <c r="I53" s="475"/>
      <c r="J53" s="484"/>
      <c r="K53" s="484"/>
    </row>
    <row r="54" spans="2:13" ht="16.149999999999999" customHeight="1" x14ac:dyDescent="0.25">
      <c r="B54" s="490" t="s">
        <v>151</v>
      </c>
      <c r="C54" s="338" t="s">
        <v>152</v>
      </c>
      <c r="D54" s="476" t="s">
        <v>153</v>
      </c>
      <c r="E54" s="476" t="s">
        <v>460</v>
      </c>
      <c r="F54" s="338" t="s">
        <v>154</v>
      </c>
      <c r="G54" s="269">
        <v>1200</v>
      </c>
      <c r="H54" s="269">
        <v>1200</v>
      </c>
      <c r="I54" s="86">
        <f>'IV skyrius I skirsnis'!O57</f>
        <v>1647</v>
      </c>
      <c r="J54" s="484"/>
      <c r="K54" s="484"/>
    </row>
    <row r="55" spans="2:13" ht="47.25" customHeight="1" x14ac:dyDescent="0.25">
      <c r="B55" s="490"/>
      <c r="C55" s="338"/>
      <c r="D55" s="476"/>
      <c r="E55" s="476"/>
      <c r="F55" s="338"/>
      <c r="G55" s="11" t="s">
        <v>149</v>
      </c>
      <c r="H55" s="11" t="s">
        <v>18</v>
      </c>
      <c r="I55" s="11" t="s">
        <v>23</v>
      </c>
      <c r="J55" s="484"/>
      <c r="K55" s="484"/>
    </row>
    <row r="56" spans="2:13" ht="16.149999999999999" customHeight="1" x14ac:dyDescent="0.25">
      <c r="B56" s="476" t="s">
        <v>50</v>
      </c>
      <c r="C56" s="338" t="s">
        <v>155</v>
      </c>
      <c r="D56" s="476" t="s">
        <v>156</v>
      </c>
      <c r="E56" s="476" t="s">
        <v>510</v>
      </c>
      <c r="F56" s="338" t="s">
        <v>230</v>
      </c>
      <c r="G56" s="269">
        <v>339</v>
      </c>
      <c r="H56" s="269">
        <v>300</v>
      </c>
      <c r="I56" s="254">
        <v>200</v>
      </c>
      <c r="J56" s="491"/>
      <c r="K56" s="338" t="s">
        <v>157</v>
      </c>
    </row>
    <row r="57" spans="2:13" ht="63" customHeight="1" x14ac:dyDescent="0.25">
      <c r="B57" s="476"/>
      <c r="C57" s="338"/>
      <c r="D57" s="476"/>
      <c r="E57" s="476"/>
      <c r="F57" s="338"/>
      <c r="G57" s="11" t="s">
        <v>17</v>
      </c>
      <c r="H57" s="11" t="s">
        <v>18</v>
      </c>
      <c r="I57" s="11" t="s">
        <v>19</v>
      </c>
      <c r="J57" s="491"/>
      <c r="K57" s="338"/>
    </row>
    <row r="58" spans="2:13" ht="15.6" customHeight="1" x14ac:dyDescent="0.25">
      <c r="B58" s="476"/>
      <c r="C58" s="338"/>
      <c r="D58" s="476"/>
      <c r="E58" s="476" t="s">
        <v>510</v>
      </c>
      <c r="F58" s="338" t="s">
        <v>158</v>
      </c>
      <c r="G58" s="269">
        <v>222</v>
      </c>
      <c r="H58" s="269">
        <v>222</v>
      </c>
      <c r="I58" s="86">
        <v>150</v>
      </c>
      <c r="J58" s="491" t="s">
        <v>16</v>
      </c>
      <c r="K58" s="338" t="s">
        <v>159</v>
      </c>
    </row>
    <row r="59" spans="2:13" ht="66" customHeight="1" x14ac:dyDescent="0.25">
      <c r="B59" s="476"/>
      <c r="C59" s="338"/>
      <c r="D59" s="476"/>
      <c r="E59" s="476"/>
      <c r="F59" s="338"/>
      <c r="G59" s="11" t="s">
        <v>17</v>
      </c>
      <c r="H59" s="11" t="s">
        <v>18</v>
      </c>
      <c r="I59" s="11" t="s">
        <v>19</v>
      </c>
      <c r="J59" s="491"/>
      <c r="K59" s="338"/>
    </row>
    <row r="60" spans="2:13" ht="17.45" customHeight="1" x14ac:dyDescent="0.25">
      <c r="B60" s="476" t="s">
        <v>160</v>
      </c>
      <c r="C60" s="338" t="s">
        <v>161</v>
      </c>
      <c r="D60" s="476" t="s">
        <v>162</v>
      </c>
      <c r="E60" s="476" t="s">
        <v>460</v>
      </c>
      <c r="F60" s="483" t="s">
        <v>712</v>
      </c>
      <c r="G60" s="269">
        <v>0</v>
      </c>
      <c r="H60" s="269">
        <v>77</v>
      </c>
      <c r="I60" s="270">
        <v>79</v>
      </c>
      <c r="J60" s="484"/>
      <c r="K60" s="484"/>
    </row>
    <row r="61" spans="2:13" ht="48.75" customHeight="1" x14ac:dyDescent="0.25">
      <c r="B61" s="476"/>
      <c r="C61" s="338"/>
      <c r="D61" s="476"/>
      <c r="E61" s="476"/>
      <c r="F61" s="483"/>
      <c r="G61" s="11" t="s">
        <v>149</v>
      </c>
      <c r="H61" s="11" t="s">
        <v>18</v>
      </c>
      <c r="I61" s="11" t="s">
        <v>23</v>
      </c>
      <c r="J61" s="484"/>
      <c r="K61" s="484"/>
      <c r="M61" s="99"/>
    </row>
    <row r="62" spans="2:13" ht="19.149999999999999" customHeight="1" x14ac:dyDescent="0.25">
      <c r="B62" s="476"/>
      <c r="C62" s="338"/>
      <c r="D62" s="476"/>
      <c r="E62" s="476" t="s">
        <v>460</v>
      </c>
      <c r="F62" s="479" t="s">
        <v>163</v>
      </c>
      <c r="G62" s="269">
        <v>0</v>
      </c>
      <c r="H62" s="269">
        <v>77</v>
      </c>
      <c r="I62" s="254">
        <v>80</v>
      </c>
      <c r="J62" s="484"/>
      <c r="K62" s="484"/>
    </row>
    <row r="63" spans="2:13" ht="34.5" customHeight="1" x14ac:dyDescent="0.25">
      <c r="B63" s="476"/>
      <c r="C63" s="338"/>
      <c r="D63" s="476"/>
      <c r="E63" s="476"/>
      <c r="F63" s="479"/>
      <c r="G63" s="11" t="s">
        <v>149</v>
      </c>
      <c r="H63" s="11" t="s">
        <v>18</v>
      </c>
      <c r="I63" s="11" t="s">
        <v>23</v>
      </c>
      <c r="J63" s="484"/>
      <c r="K63" s="484"/>
    </row>
    <row r="64" spans="2:13" ht="54" customHeight="1" x14ac:dyDescent="0.25">
      <c r="B64" s="476" t="s">
        <v>164</v>
      </c>
      <c r="C64" s="338" t="s">
        <v>165</v>
      </c>
      <c r="D64" s="476" t="s">
        <v>166</v>
      </c>
      <c r="E64" s="253" t="s">
        <v>460</v>
      </c>
      <c r="F64" s="24" t="s">
        <v>167</v>
      </c>
      <c r="G64" s="247" t="s">
        <v>525</v>
      </c>
      <c r="H64" s="247" t="s">
        <v>526</v>
      </c>
      <c r="I64" s="247" t="s">
        <v>598</v>
      </c>
      <c r="J64" s="28"/>
      <c r="K64" s="29"/>
    </row>
    <row r="65" spans="2:13" ht="15.75" x14ac:dyDescent="0.25">
      <c r="B65" s="476"/>
      <c r="C65" s="338"/>
      <c r="D65" s="476"/>
      <c r="E65" s="476" t="s">
        <v>460</v>
      </c>
      <c r="F65" s="338" t="s">
        <v>168</v>
      </c>
      <c r="G65" s="25">
        <v>0</v>
      </c>
      <c r="H65" s="247">
        <v>0</v>
      </c>
      <c r="I65" s="271">
        <f>'IV skyriaus IX skirsnis'!N10</f>
        <v>2011</v>
      </c>
      <c r="J65" s="29"/>
      <c r="K65" s="29"/>
    </row>
    <row r="66" spans="2:13" ht="15.75" x14ac:dyDescent="0.25">
      <c r="B66" s="476"/>
      <c r="C66" s="338"/>
      <c r="D66" s="476"/>
      <c r="E66" s="477"/>
      <c r="F66" s="339"/>
      <c r="G66" s="160"/>
      <c r="H66" s="160"/>
      <c r="I66" s="272"/>
      <c r="J66" s="96"/>
      <c r="K66" s="96"/>
    </row>
    <row r="67" spans="2:13" ht="63" customHeight="1" x14ac:dyDescent="0.25">
      <c r="B67" s="476"/>
      <c r="C67" s="338"/>
      <c r="D67" s="476"/>
      <c r="E67" s="478"/>
      <c r="F67" s="354"/>
      <c r="G67" s="11" t="s">
        <v>20</v>
      </c>
      <c r="H67" s="11" t="s">
        <v>18</v>
      </c>
      <c r="I67" s="250" t="s">
        <v>23</v>
      </c>
      <c r="J67" s="95"/>
      <c r="K67" s="96"/>
    </row>
    <row r="68" spans="2:13" ht="63" customHeight="1" x14ac:dyDescent="0.25">
      <c r="B68" s="476"/>
      <c r="C68" s="338"/>
      <c r="D68" s="476"/>
      <c r="E68" s="253" t="s">
        <v>460</v>
      </c>
      <c r="F68" s="24" t="s">
        <v>169</v>
      </c>
      <c r="G68" s="247" t="s">
        <v>525</v>
      </c>
      <c r="H68" s="247" t="s">
        <v>526</v>
      </c>
      <c r="I68" s="247" t="s">
        <v>598</v>
      </c>
      <c r="J68" s="28"/>
      <c r="K68" s="29"/>
    </row>
    <row r="69" spans="2:13" ht="15.75" x14ac:dyDescent="0.25">
      <c r="B69" s="476" t="s">
        <v>51</v>
      </c>
      <c r="C69" s="338" t="s">
        <v>170</v>
      </c>
      <c r="D69" s="476" t="s">
        <v>171</v>
      </c>
      <c r="E69" s="476" t="s">
        <v>510</v>
      </c>
      <c r="F69" s="483" t="s">
        <v>172</v>
      </c>
      <c r="G69" s="254">
        <v>134</v>
      </c>
      <c r="H69" s="254">
        <v>134</v>
      </c>
      <c r="I69" s="256">
        <v>100</v>
      </c>
      <c r="J69" s="486"/>
      <c r="K69" s="338" t="s">
        <v>174</v>
      </c>
    </row>
    <row r="70" spans="2:13" ht="23.25" customHeight="1" x14ac:dyDescent="0.25">
      <c r="B70" s="476"/>
      <c r="C70" s="338"/>
      <c r="D70" s="476"/>
      <c r="E70" s="476"/>
      <c r="F70" s="483"/>
      <c r="G70" s="11" t="s">
        <v>17</v>
      </c>
      <c r="H70" s="11" t="s">
        <v>18</v>
      </c>
      <c r="I70" s="11" t="s">
        <v>19</v>
      </c>
      <c r="J70" s="486"/>
      <c r="K70" s="338"/>
    </row>
    <row r="71" spans="2:13" ht="15.75" x14ac:dyDescent="0.25">
      <c r="B71" s="476"/>
      <c r="C71" s="338"/>
      <c r="D71" s="476"/>
      <c r="E71" s="476" t="s">
        <v>510</v>
      </c>
      <c r="F71" s="483" t="s">
        <v>173</v>
      </c>
      <c r="G71" s="254">
        <v>458</v>
      </c>
      <c r="H71" s="254">
        <v>458</v>
      </c>
      <c r="I71" s="256">
        <v>338</v>
      </c>
      <c r="J71" s="486"/>
      <c r="K71" s="338"/>
    </row>
    <row r="72" spans="2:13" ht="23.25" customHeight="1" x14ac:dyDescent="0.25">
      <c r="B72" s="476"/>
      <c r="C72" s="338"/>
      <c r="D72" s="476"/>
      <c r="E72" s="476"/>
      <c r="F72" s="483"/>
      <c r="G72" s="11" t="s">
        <v>17</v>
      </c>
      <c r="H72" s="11" t="s">
        <v>18</v>
      </c>
      <c r="I72" s="11" t="s">
        <v>19</v>
      </c>
      <c r="J72" s="486"/>
      <c r="K72" s="338"/>
    </row>
    <row r="73" spans="2:13" ht="15.75" x14ac:dyDescent="0.25">
      <c r="B73" s="476"/>
      <c r="C73" s="338"/>
      <c r="D73" s="476"/>
      <c r="E73" s="476" t="s">
        <v>510</v>
      </c>
      <c r="F73" s="483" t="s">
        <v>175</v>
      </c>
      <c r="G73" s="254">
        <v>1.57</v>
      </c>
      <c r="H73" s="254">
        <v>1.57</v>
      </c>
      <c r="I73" s="273">
        <v>1.33</v>
      </c>
      <c r="J73" s="487" t="s">
        <v>177</v>
      </c>
      <c r="K73" s="485" t="s">
        <v>178</v>
      </c>
    </row>
    <row r="74" spans="2:13" ht="65.25" customHeight="1" x14ac:dyDescent="0.25">
      <c r="B74" s="476"/>
      <c r="C74" s="338"/>
      <c r="D74" s="476"/>
      <c r="E74" s="476"/>
      <c r="F74" s="483"/>
      <c r="G74" s="11" t="s">
        <v>176</v>
      </c>
      <c r="H74" s="11" t="s">
        <v>18</v>
      </c>
      <c r="I74" s="11" t="s">
        <v>19</v>
      </c>
      <c r="J74" s="487"/>
      <c r="K74" s="485"/>
      <c r="M74" s="82"/>
    </row>
    <row r="75" spans="2:13" ht="15.75" x14ac:dyDescent="0.25">
      <c r="B75" s="476" t="s">
        <v>179</v>
      </c>
      <c r="C75" s="338" t="s">
        <v>180</v>
      </c>
      <c r="D75" s="476" t="s">
        <v>181</v>
      </c>
      <c r="E75" s="476" t="s">
        <v>460</v>
      </c>
      <c r="F75" s="483" t="s">
        <v>182</v>
      </c>
      <c r="G75" s="254">
        <v>0</v>
      </c>
      <c r="H75" s="254">
        <v>0</v>
      </c>
      <c r="I75" s="256">
        <v>3</v>
      </c>
      <c r="J75" s="484"/>
      <c r="K75" s="484"/>
    </row>
    <row r="76" spans="2:13" ht="33" customHeight="1" x14ac:dyDescent="0.25">
      <c r="B76" s="476"/>
      <c r="C76" s="338"/>
      <c r="D76" s="476"/>
      <c r="E76" s="476"/>
      <c r="F76" s="483"/>
      <c r="G76" s="11" t="s">
        <v>20</v>
      </c>
      <c r="H76" s="11" t="s">
        <v>18</v>
      </c>
      <c r="I76" s="250" t="s">
        <v>23</v>
      </c>
      <c r="J76" s="484"/>
      <c r="K76" s="484"/>
    </row>
    <row r="77" spans="2:13" ht="15.75" x14ac:dyDescent="0.25">
      <c r="B77" s="476"/>
      <c r="C77" s="338"/>
      <c r="D77" s="476"/>
      <c r="E77" s="476" t="s">
        <v>460</v>
      </c>
      <c r="F77" s="483" t="s">
        <v>183</v>
      </c>
      <c r="G77" s="254">
        <v>0</v>
      </c>
      <c r="H77" s="254">
        <v>0</v>
      </c>
      <c r="I77" s="256">
        <f>'IV skyrius IV skirsnis'!N10</f>
        <v>6272</v>
      </c>
      <c r="J77" s="484"/>
      <c r="K77" s="484"/>
    </row>
    <row r="78" spans="2:13" ht="33" customHeight="1" x14ac:dyDescent="0.25">
      <c r="B78" s="476"/>
      <c r="C78" s="338"/>
      <c r="D78" s="476"/>
      <c r="E78" s="476"/>
      <c r="F78" s="483"/>
      <c r="G78" s="11" t="s">
        <v>20</v>
      </c>
      <c r="H78" s="11" t="s">
        <v>18</v>
      </c>
      <c r="I78" s="250" t="s">
        <v>23</v>
      </c>
      <c r="J78" s="484"/>
      <c r="K78" s="484"/>
    </row>
    <row r="79" spans="2:13" ht="15.75" x14ac:dyDescent="0.25">
      <c r="B79" s="476" t="s">
        <v>184</v>
      </c>
      <c r="C79" s="338" t="s">
        <v>185</v>
      </c>
      <c r="D79" s="476" t="s">
        <v>186</v>
      </c>
      <c r="E79" s="476" t="s">
        <v>460</v>
      </c>
      <c r="F79" s="338" t="s">
        <v>654</v>
      </c>
      <c r="G79" s="265">
        <v>0</v>
      </c>
      <c r="H79" s="265">
        <v>0</v>
      </c>
      <c r="I79" s="274">
        <f>'IV skyriaus XI skirsnis'!O168</f>
        <v>467000</v>
      </c>
      <c r="J79" s="29"/>
      <c r="K79" s="29"/>
    </row>
    <row r="80" spans="2:13" ht="54" customHeight="1" x14ac:dyDescent="0.25">
      <c r="B80" s="477"/>
      <c r="C80" s="339"/>
      <c r="D80" s="477"/>
      <c r="E80" s="478"/>
      <c r="F80" s="354"/>
      <c r="G80" s="11" t="s">
        <v>20</v>
      </c>
      <c r="H80" s="11" t="s">
        <v>18</v>
      </c>
      <c r="I80" s="250" t="s">
        <v>23</v>
      </c>
      <c r="J80" s="52"/>
      <c r="K80" s="52"/>
    </row>
    <row r="81" spans="2:11" ht="15.75" x14ac:dyDescent="0.25">
      <c r="B81" s="476" t="s">
        <v>52</v>
      </c>
      <c r="C81" s="338" t="s">
        <v>187</v>
      </c>
      <c r="D81" s="476" t="s">
        <v>188</v>
      </c>
      <c r="E81" s="476" t="s">
        <v>510</v>
      </c>
      <c r="F81" s="483" t="s">
        <v>189</v>
      </c>
      <c r="G81" s="254">
        <v>79</v>
      </c>
      <c r="H81" s="254">
        <v>79</v>
      </c>
      <c r="I81" s="275">
        <v>86.3</v>
      </c>
      <c r="J81" s="486"/>
      <c r="K81" s="485" t="s">
        <v>190</v>
      </c>
    </row>
    <row r="82" spans="2:11" ht="51" customHeight="1" x14ac:dyDescent="0.25">
      <c r="B82" s="476"/>
      <c r="C82" s="338"/>
      <c r="D82" s="476"/>
      <c r="E82" s="476"/>
      <c r="F82" s="483"/>
      <c r="G82" s="11" t="s">
        <v>17</v>
      </c>
      <c r="H82" s="11" t="s">
        <v>18</v>
      </c>
      <c r="I82" s="11" t="s">
        <v>19</v>
      </c>
      <c r="J82" s="486"/>
      <c r="K82" s="485"/>
    </row>
    <row r="83" spans="2:11" ht="15.75" x14ac:dyDescent="0.25">
      <c r="B83" s="476"/>
      <c r="C83" s="338"/>
      <c r="D83" s="476"/>
      <c r="E83" s="476" t="s">
        <v>510</v>
      </c>
      <c r="F83" s="483" t="s">
        <v>191</v>
      </c>
      <c r="G83" s="254">
        <v>72.2</v>
      </c>
      <c r="H83" s="254">
        <v>72.2</v>
      </c>
      <c r="I83" s="275">
        <v>75.900000000000006</v>
      </c>
      <c r="J83" s="486"/>
      <c r="K83" s="485" t="s">
        <v>190</v>
      </c>
    </row>
    <row r="84" spans="2:11" ht="48" customHeight="1" x14ac:dyDescent="0.25">
      <c r="B84" s="476"/>
      <c r="C84" s="338"/>
      <c r="D84" s="476"/>
      <c r="E84" s="476"/>
      <c r="F84" s="483"/>
      <c r="G84" s="11" t="s">
        <v>17</v>
      </c>
      <c r="H84" s="11" t="s">
        <v>18</v>
      </c>
      <c r="I84" s="11" t="s">
        <v>19</v>
      </c>
      <c r="J84" s="486"/>
      <c r="K84" s="485"/>
    </row>
    <row r="85" spans="2:11" ht="15.75" x14ac:dyDescent="0.25">
      <c r="B85" s="476"/>
      <c r="C85" s="338"/>
      <c r="D85" s="476"/>
      <c r="E85" s="476" t="s">
        <v>510</v>
      </c>
      <c r="F85" s="483" t="s">
        <v>192</v>
      </c>
      <c r="G85" s="254">
        <v>33</v>
      </c>
      <c r="H85" s="254">
        <v>28</v>
      </c>
      <c r="I85" s="256">
        <v>20</v>
      </c>
      <c r="J85" s="486"/>
      <c r="K85" s="485" t="s">
        <v>193</v>
      </c>
    </row>
    <row r="86" spans="2:11" ht="32.25" customHeight="1" x14ac:dyDescent="0.25">
      <c r="B86" s="476"/>
      <c r="C86" s="338"/>
      <c r="D86" s="476"/>
      <c r="E86" s="476"/>
      <c r="F86" s="483"/>
      <c r="G86" s="11" t="s">
        <v>17</v>
      </c>
      <c r="H86" s="11" t="s">
        <v>18</v>
      </c>
      <c r="I86" s="11" t="s">
        <v>19</v>
      </c>
      <c r="J86" s="486"/>
      <c r="K86" s="485"/>
    </row>
    <row r="87" spans="2:11" ht="15.75" x14ac:dyDescent="0.25">
      <c r="B87" s="476"/>
      <c r="C87" s="338"/>
      <c r="D87" s="476"/>
      <c r="E87" s="476" t="s">
        <v>510</v>
      </c>
      <c r="F87" s="483" t="s">
        <v>194</v>
      </c>
      <c r="G87" s="254">
        <v>55</v>
      </c>
      <c r="H87" s="254">
        <v>55</v>
      </c>
      <c r="I87" s="256">
        <v>60</v>
      </c>
      <c r="J87" s="486"/>
      <c r="K87" s="485" t="s">
        <v>193</v>
      </c>
    </row>
    <row r="88" spans="2:11" ht="33" customHeight="1" x14ac:dyDescent="0.25">
      <c r="B88" s="476"/>
      <c r="C88" s="338"/>
      <c r="D88" s="476"/>
      <c r="E88" s="476"/>
      <c r="F88" s="483"/>
      <c r="G88" s="11" t="s">
        <v>17</v>
      </c>
      <c r="H88" s="11" t="s">
        <v>18</v>
      </c>
      <c r="I88" s="11" t="s">
        <v>19</v>
      </c>
      <c r="J88" s="486"/>
      <c r="K88" s="485"/>
    </row>
    <row r="89" spans="2:11" ht="15.75" x14ac:dyDescent="0.25">
      <c r="B89" s="476"/>
      <c r="C89" s="338"/>
      <c r="D89" s="476"/>
      <c r="E89" s="476" t="s">
        <v>510</v>
      </c>
      <c r="F89" s="483" t="s">
        <v>195</v>
      </c>
      <c r="G89" s="254">
        <v>89</v>
      </c>
      <c r="H89" s="254">
        <v>89</v>
      </c>
      <c r="I89" s="256">
        <v>85</v>
      </c>
      <c r="J89" s="486"/>
      <c r="K89" s="485" t="s">
        <v>196</v>
      </c>
    </row>
    <row r="90" spans="2:11" ht="97.5" customHeight="1" x14ac:dyDescent="0.25">
      <c r="B90" s="476"/>
      <c r="C90" s="338"/>
      <c r="D90" s="476"/>
      <c r="E90" s="476"/>
      <c r="F90" s="483"/>
      <c r="G90" s="11" t="s">
        <v>21</v>
      </c>
      <c r="H90" s="11" t="s">
        <v>18</v>
      </c>
      <c r="I90" s="11" t="s">
        <v>19</v>
      </c>
      <c r="J90" s="486"/>
      <c r="K90" s="485"/>
    </row>
    <row r="91" spans="2:11" ht="15.75" x14ac:dyDescent="0.25">
      <c r="B91" s="476"/>
      <c r="C91" s="338"/>
      <c r="D91" s="476"/>
      <c r="E91" s="476" t="s">
        <v>510</v>
      </c>
      <c r="F91" s="483" t="s">
        <v>197</v>
      </c>
      <c r="G91" s="254">
        <v>0.71</v>
      </c>
      <c r="H91" s="254">
        <v>0.71</v>
      </c>
      <c r="I91" s="273">
        <v>0.64</v>
      </c>
      <c r="J91" s="487" t="s">
        <v>177</v>
      </c>
      <c r="K91" s="338" t="s">
        <v>200</v>
      </c>
    </row>
    <row r="92" spans="2:11" ht="112.5" customHeight="1" x14ac:dyDescent="0.25">
      <c r="B92" s="476"/>
      <c r="C92" s="338"/>
      <c r="D92" s="476"/>
      <c r="E92" s="476"/>
      <c r="F92" s="483"/>
      <c r="G92" s="11" t="s">
        <v>20</v>
      </c>
      <c r="H92" s="11" t="s">
        <v>18</v>
      </c>
      <c r="I92" s="11" t="s">
        <v>19</v>
      </c>
      <c r="J92" s="487"/>
      <c r="K92" s="338"/>
    </row>
    <row r="93" spans="2:11" ht="15.75" x14ac:dyDescent="0.25">
      <c r="B93" s="476"/>
      <c r="C93" s="338"/>
      <c r="D93" s="476"/>
      <c r="E93" s="476" t="s">
        <v>510</v>
      </c>
      <c r="F93" s="483" t="s">
        <v>198</v>
      </c>
      <c r="G93" s="254">
        <v>1.65</v>
      </c>
      <c r="H93" s="254">
        <v>1.65</v>
      </c>
      <c r="I93" s="275">
        <v>1.6</v>
      </c>
      <c r="J93" s="487" t="s">
        <v>199</v>
      </c>
      <c r="K93" s="338"/>
    </row>
    <row r="94" spans="2:11" ht="142.5" customHeight="1" x14ac:dyDescent="0.25">
      <c r="B94" s="476"/>
      <c r="C94" s="338"/>
      <c r="D94" s="476"/>
      <c r="E94" s="476"/>
      <c r="F94" s="483"/>
      <c r="G94" s="11" t="s">
        <v>20</v>
      </c>
      <c r="H94" s="11" t="s">
        <v>18</v>
      </c>
      <c r="I94" s="11" t="s">
        <v>19</v>
      </c>
      <c r="J94" s="487"/>
      <c r="K94" s="338"/>
    </row>
    <row r="95" spans="2:11" ht="15.75" customHeight="1" x14ac:dyDescent="0.25">
      <c r="B95" s="476" t="s">
        <v>201</v>
      </c>
      <c r="C95" s="338" t="s">
        <v>202</v>
      </c>
      <c r="D95" s="476" t="s">
        <v>203</v>
      </c>
      <c r="E95" s="476" t="s">
        <v>460</v>
      </c>
      <c r="F95" s="338" t="s">
        <v>204</v>
      </c>
      <c r="G95" s="251">
        <f>'IV skyriaus X skirsnis'!I14</f>
        <v>0</v>
      </c>
      <c r="H95" s="251">
        <f>'IV skyriaus X skirsnis'!L14</f>
        <v>0</v>
      </c>
      <c r="I95" s="276">
        <f>'IV skyriaus X skirsnis'!N14</f>
        <v>0.15</v>
      </c>
      <c r="J95" s="488"/>
      <c r="K95" s="488"/>
    </row>
    <row r="96" spans="2:11" ht="51" customHeight="1" x14ac:dyDescent="0.25">
      <c r="B96" s="476"/>
      <c r="C96" s="338"/>
      <c r="D96" s="476"/>
      <c r="E96" s="478"/>
      <c r="F96" s="354"/>
      <c r="G96" s="11" t="s">
        <v>20</v>
      </c>
      <c r="H96" s="11" t="s">
        <v>565</v>
      </c>
      <c r="I96" s="11" t="s">
        <v>23</v>
      </c>
      <c r="J96" s="489"/>
      <c r="K96" s="489"/>
    </row>
    <row r="97" spans="2:11" ht="15.75" customHeight="1" x14ac:dyDescent="0.25">
      <c r="B97" s="476"/>
      <c r="C97" s="338"/>
      <c r="D97" s="476"/>
      <c r="E97" s="476" t="s">
        <v>460</v>
      </c>
      <c r="F97" s="338" t="s">
        <v>205</v>
      </c>
      <c r="G97" s="248">
        <f>'IV skyriaus X skirsnis'!I12</f>
        <v>0</v>
      </c>
      <c r="H97" s="251">
        <f>'IV skyriaus X skirsnis'!L12</f>
        <v>0</v>
      </c>
      <c r="I97" s="277">
        <f>'IV skyriaus X skirsnis'!N12</f>
        <v>37856</v>
      </c>
      <c r="J97" s="488"/>
      <c r="K97" s="488"/>
    </row>
    <row r="98" spans="2:11" ht="33" customHeight="1" x14ac:dyDescent="0.25">
      <c r="B98" s="476"/>
      <c r="C98" s="338"/>
      <c r="D98" s="476"/>
      <c r="E98" s="478"/>
      <c r="F98" s="354"/>
      <c r="G98" s="11" t="s">
        <v>20</v>
      </c>
      <c r="H98" s="11" t="s">
        <v>565</v>
      </c>
      <c r="I98" s="11" t="s">
        <v>23</v>
      </c>
      <c r="J98" s="489"/>
      <c r="K98" s="489"/>
    </row>
    <row r="99" spans="2:11" ht="15.75" customHeight="1" x14ac:dyDescent="0.25">
      <c r="B99" s="476" t="s">
        <v>206</v>
      </c>
      <c r="C99" s="338" t="s">
        <v>207</v>
      </c>
      <c r="D99" s="476" t="s">
        <v>208</v>
      </c>
      <c r="E99" s="476" t="s">
        <v>460</v>
      </c>
      <c r="F99" s="338" t="s">
        <v>209</v>
      </c>
      <c r="G99" s="249">
        <f>'IV skyriaus X skirsnis'!I10</f>
        <v>0</v>
      </c>
      <c r="H99" s="277">
        <f>'IV skyriaus X skirsnis'!L10</f>
        <v>0</v>
      </c>
      <c r="I99" s="278">
        <f>'IV skyriaus X skirsnis'!N10</f>
        <v>2855</v>
      </c>
      <c r="J99" s="488"/>
      <c r="K99" s="488"/>
    </row>
    <row r="100" spans="2:11" ht="15.75" customHeight="1" x14ac:dyDescent="0.25">
      <c r="B100" s="477"/>
      <c r="C100" s="339"/>
      <c r="D100" s="477"/>
      <c r="E100" s="477"/>
      <c r="F100" s="339"/>
      <c r="G100" s="279"/>
      <c r="H100" s="280"/>
      <c r="I100" s="281"/>
      <c r="J100" s="496"/>
      <c r="K100" s="496"/>
    </row>
    <row r="101" spans="2:11" ht="41.25" customHeight="1" x14ac:dyDescent="0.25">
      <c r="B101" s="478"/>
      <c r="C101" s="354"/>
      <c r="D101" s="478"/>
      <c r="E101" s="478"/>
      <c r="F101" s="354"/>
      <c r="G101" s="11" t="s">
        <v>20</v>
      </c>
      <c r="H101" s="11" t="s">
        <v>565</v>
      </c>
      <c r="I101" s="11" t="s">
        <v>23</v>
      </c>
      <c r="J101" s="489"/>
      <c r="K101" s="489"/>
    </row>
    <row r="102" spans="2:11" ht="15.75" x14ac:dyDescent="0.25">
      <c r="B102" s="476" t="s">
        <v>210</v>
      </c>
      <c r="C102" s="338" t="s">
        <v>211</v>
      </c>
      <c r="D102" s="476" t="s">
        <v>212</v>
      </c>
      <c r="E102" s="482" t="s">
        <v>460</v>
      </c>
      <c r="F102" s="483" t="s">
        <v>213</v>
      </c>
      <c r="G102" s="254">
        <v>0</v>
      </c>
      <c r="H102" s="254">
        <v>0</v>
      </c>
      <c r="I102" s="256">
        <f>'IV skyrius V skirsnis'!N10</f>
        <v>8158</v>
      </c>
      <c r="J102" s="484"/>
      <c r="K102" s="484"/>
    </row>
    <row r="103" spans="2:11" ht="15.75" x14ac:dyDescent="0.25">
      <c r="B103" s="476"/>
      <c r="C103" s="338"/>
      <c r="D103" s="476"/>
      <c r="E103" s="482"/>
      <c r="F103" s="483"/>
      <c r="G103" s="262"/>
      <c r="H103" s="262"/>
      <c r="I103" s="200"/>
      <c r="J103" s="484"/>
      <c r="K103" s="484"/>
    </row>
    <row r="104" spans="2:11" ht="42" customHeight="1" x14ac:dyDescent="0.25">
      <c r="B104" s="476"/>
      <c r="C104" s="338"/>
      <c r="D104" s="476"/>
      <c r="E104" s="482"/>
      <c r="F104" s="483"/>
      <c r="G104" s="11" t="s">
        <v>20</v>
      </c>
      <c r="H104" s="11" t="s">
        <v>18</v>
      </c>
      <c r="I104" s="11" t="s">
        <v>23</v>
      </c>
      <c r="J104" s="484"/>
      <c r="K104" s="484"/>
    </row>
    <row r="105" spans="2:11" ht="15.75" x14ac:dyDescent="0.25">
      <c r="B105" s="476"/>
      <c r="C105" s="338"/>
      <c r="D105" s="476"/>
      <c r="E105" s="482" t="s">
        <v>460</v>
      </c>
      <c r="F105" s="483" t="s">
        <v>214</v>
      </c>
      <c r="G105" s="254">
        <v>0</v>
      </c>
      <c r="H105" s="254">
        <v>0</v>
      </c>
      <c r="I105" s="256">
        <f>'IV skyrius V skirsnis'!N13</f>
        <v>3554</v>
      </c>
      <c r="J105" s="484"/>
      <c r="K105" s="484"/>
    </row>
    <row r="106" spans="2:11" ht="15.75" x14ac:dyDescent="0.25">
      <c r="B106" s="476"/>
      <c r="C106" s="338"/>
      <c r="D106" s="476"/>
      <c r="E106" s="482"/>
      <c r="F106" s="483"/>
      <c r="G106" s="262"/>
      <c r="H106" s="262"/>
      <c r="I106" s="200"/>
      <c r="J106" s="484"/>
      <c r="K106" s="484"/>
    </row>
    <row r="107" spans="2:11" ht="42" customHeight="1" x14ac:dyDescent="0.25">
      <c r="B107" s="476"/>
      <c r="C107" s="338"/>
      <c r="D107" s="476"/>
      <c r="E107" s="482"/>
      <c r="F107" s="483"/>
      <c r="G107" s="11" t="s">
        <v>20</v>
      </c>
      <c r="H107" s="11" t="s">
        <v>18</v>
      </c>
      <c r="I107" s="11" t="s">
        <v>23</v>
      </c>
      <c r="J107" s="484"/>
      <c r="K107" s="484"/>
    </row>
    <row r="108" spans="2:11" ht="15.75" x14ac:dyDescent="0.25">
      <c r="B108" s="476" t="s">
        <v>53</v>
      </c>
      <c r="C108" s="338" t="s">
        <v>215</v>
      </c>
      <c r="D108" s="476" t="s">
        <v>216</v>
      </c>
      <c r="E108" s="476" t="s">
        <v>510</v>
      </c>
      <c r="F108" s="483" t="s">
        <v>217</v>
      </c>
      <c r="G108" s="254">
        <v>57</v>
      </c>
      <c r="H108" s="254">
        <v>57</v>
      </c>
      <c r="I108" s="256">
        <v>65</v>
      </c>
      <c r="J108" s="487" t="s">
        <v>177</v>
      </c>
      <c r="K108" s="485" t="s">
        <v>218</v>
      </c>
    </row>
    <row r="109" spans="2:11" ht="66" customHeight="1" x14ac:dyDescent="0.25">
      <c r="B109" s="476"/>
      <c r="C109" s="338"/>
      <c r="D109" s="476"/>
      <c r="E109" s="476"/>
      <c r="F109" s="483"/>
      <c r="G109" s="11" t="s">
        <v>17</v>
      </c>
      <c r="H109" s="11" t="s">
        <v>18</v>
      </c>
      <c r="I109" s="11" t="s">
        <v>19</v>
      </c>
      <c r="J109" s="487"/>
      <c r="K109" s="485"/>
    </row>
    <row r="110" spans="2:11" ht="15.75" x14ac:dyDescent="0.25">
      <c r="B110" s="476"/>
      <c r="C110" s="338"/>
      <c r="D110" s="476"/>
      <c r="E110" s="476" t="s">
        <v>510</v>
      </c>
      <c r="F110" s="483" t="s">
        <v>219</v>
      </c>
      <c r="G110" s="254">
        <v>12</v>
      </c>
      <c r="H110" s="254">
        <v>12</v>
      </c>
      <c r="I110" s="256">
        <v>18</v>
      </c>
      <c r="J110" s="486"/>
      <c r="K110" s="485" t="s">
        <v>220</v>
      </c>
    </row>
    <row r="111" spans="2:11" ht="66" customHeight="1" x14ac:dyDescent="0.25">
      <c r="B111" s="476"/>
      <c r="C111" s="338"/>
      <c r="D111" s="476"/>
      <c r="E111" s="476"/>
      <c r="F111" s="483"/>
      <c r="G111" s="11" t="s">
        <v>17</v>
      </c>
      <c r="H111" s="11" t="s">
        <v>18</v>
      </c>
      <c r="I111" s="11" t="s">
        <v>19</v>
      </c>
      <c r="J111" s="486"/>
      <c r="K111" s="485"/>
    </row>
    <row r="112" spans="2:11" ht="15.75" customHeight="1" x14ac:dyDescent="0.25">
      <c r="B112" s="476" t="s">
        <v>221</v>
      </c>
      <c r="C112" s="338" t="s">
        <v>222</v>
      </c>
      <c r="D112" s="476" t="s">
        <v>223</v>
      </c>
      <c r="E112" s="482" t="s">
        <v>460</v>
      </c>
      <c r="F112" s="483" t="s">
        <v>224</v>
      </c>
      <c r="G112" s="254">
        <v>0</v>
      </c>
      <c r="H112" s="254">
        <v>0</v>
      </c>
      <c r="I112" s="86">
        <f>'IV skyrius III skirsnis'!N10</f>
        <v>276</v>
      </c>
      <c r="J112" s="484"/>
      <c r="K112" s="484"/>
    </row>
    <row r="113" spans="2:11" ht="15.75" customHeight="1" x14ac:dyDescent="0.25">
      <c r="B113" s="477"/>
      <c r="C113" s="339"/>
      <c r="D113" s="477"/>
      <c r="E113" s="482"/>
      <c r="F113" s="483"/>
      <c r="G113" s="262"/>
      <c r="H113" s="262"/>
      <c r="I113" s="282"/>
      <c r="J113" s="493"/>
      <c r="K113" s="493"/>
    </row>
    <row r="114" spans="2:11" ht="70.5" customHeight="1" x14ac:dyDescent="0.25">
      <c r="B114" s="478"/>
      <c r="C114" s="354"/>
      <c r="D114" s="478"/>
      <c r="E114" s="482"/>
      <c r="F114" s="483"/>
      <c r="G114" s="11" t="s">
        <v>20</v>
      </c>
      <c r="H114" s="11" t="s">
        <v>18</v>
      </c>
      <c r="I114" s="11" t="s">
        <v>23</v>
      </c>
      <c r="J114" s="494"/>
      <c r="K114" s="494"/>
    </row>
    <row r="115" spans="2:11" ht="15.75" x14ac:dyDescent="0.25">
      <c r="B115" s="476" t="s">
        <v>225</v>
      </c>
      <c r="C115" s="338" t="s">
        <v>226</v>
      </c>
      <c r="D115" s="476" t="s">
        <v>227</v>
      </c>
      <c r="E115" s="476" t="s">
        <v>460</v>
      </c>
      <c r="F115" s="483" t="s">
        <v>228</v>
      </c>
      <c r="G115" s="254">
        <v>0</v>
      </c>
      <c r="H115" s="254">
        <v>0</v>
      </c>
      <c r="I115" s="256">
        <f>'IV skyrius VI skirsnis'!N10</f>
        <v>211</v>
      </c>
      <c r="J115" s="484"/>
      <c r="K115" s="484"/>
    </row>
    <row r="116" spans="2:11" ht="15.75" x14ac:dyDescent="0.25">
      <c r="B116" s="477"/>
      <c r="C116" s="339"/>
      <c r="D116" s="477"/>
      <c r="E116" s="477"/>
      <c r="F116" s="483"/>
      <c r="G116" s="262"/>
      <c r="H116" s="262"/>
      <c r="I116" s="282"/>
      <c r="J116" s="493"/>
      <c r="K116" s="493"/>
    </row>
    <row r="117" spans="2:11" ht="36" customHeight="1" x14ac:dyDescent="0.25">
      <c r="B117" s="477"/>
      <c r="C117" s="339"/>
      <c r="D117" s="477"/>
      <c r="E117" s="478"/>
      <c r="F117" s="483"/>
      <c r="G117" s="11" t="s">
        <v>20</v>
      </c>
      <c r="H117" s="11" t="s">
        <v>18</v>
      </c>
      <c r="I117" s="11" t="s">
        <v>23</v>
      </c>
      <c r="J117" s="494"/>
      <c r="K117" s="494"/>
    </row>
    <row r="118" spans="2:11" ht="15.75" x14ac:dyDescent="0.25">
      <c r="B118" s="477"/>
      <c r="C118" s="339"/>
      <c r="D118" s="477"/>
      <c r="E118" s="476" t="s">
        <v>460</v>
      </c>
      <c r="F118" s="338" t="s">
        <v>511</v>
      </c>
      <c r="G118" s="25">
        <v>0</v>
      </c>
      <c r="H118" s="247">
        <v>0</v>
      </c>
      <c r="I118" s="283">
        <f>'IV skyrius VII skirsnis'!N12</f>
        <v>100</v>
      </c>
      <c r="J118" s="488"/>
      <c r="K118" s="488"/>
    </row>
    <row r="119" spans="2:11" ht="15.75" x14ac:dyDescent="0.25">
      <c r="B119" s="477"/>
      <c r="C119" s="339"/>
      <c r="D119" s="477"/>
      <c r="E119" s="477"/>
      <c r="F119" s="339"/>
      <c r="G119" s="83"/>
      <c r="H119" s="160"/>
      <c r="I119" s="284"/>
      <c r="J119" s="496"/>
      <c r="K119" s="496"/>
    </row>
    <row r="120" spans="2:11" ht="39" customHeight="1" x14ac:dyDescent="0.25">
      <c r="B120" s="477"/>
      <c r="C120" s="339"/>
      <c r="D120" s="477"/>
      <c r="E120" s="478"/>
      <c r="F120" s="354"/>
      <c r="G120" s="11" t="s">
        <v>21</v>
      </c>
      <c r="H120" s="11" t="s">
        <v>18</v>
      </c>
      <c r="I120" s="11" t="s">
        <v>23</v>
      </c>
      <c r="J120" s="489"/>
      <c r="K120" s="489"/>
    </row>
    <row r="121" spans="2:11" ht="15.75" x14ac:dyDescent="0.25">
      <c r="B121" s="477"/>
      <c r="C121" s="339"/>
      <c r="D121" s="477"/>
      <c r="E121" s="476" t="s">
        <v>460</v>
      </c>
      <c r="F121" s="338" t="s">
        <v>229</v>
      </c>
      <c r="G121" s="25">
        <v>0</v>
      </c>
      <c r="H121" s="25">
        <v>0</v>
      </c>
      <c r="I121" s="38">
        <f>'IV skyrius VII skirsnis'!N10</f>
        <v>870</v>
      </c>
      <c r="J121" s="484"/>
      <c r="K121" s="484"/>
    </row>
    <row r="122" spans="2:11" ht="68.25" customHeight="1" x14ac:dyDescent="0.25">
      <c r="B122" s="478"/>
      <c r="C122" s="354"/>
      <c r="D122" s="478"/>
      <c r="E122" s="478"/>
      <c r="F122" s="354"/>
      <c r="G122" s="11" t="s">
        <v>20</v>
      </c>
      <c r="H122" s="11" t="s">
        <v>18</v>
      </c>
      <c r="I122" s="11" t="s">
        <v>23</v>
      </c>
      <c r="J122" s="494"/>
      <c r="K122" s="494"/>
    </row>
    <row r="123" spans="2:11" ht="9.75" customHeight="1" x14ac:dyDescent="0.25">
      <c r="B123" s="15"/>
      <c r="C123" s="16"/>
      <c r="D123" s="15"/>
      <c r="E123" s="33"/>
      <c r="F123" s="34"/>
      <c r="G123" s="14"/>
      <c r="H123" s="14"/>
      <c r="I123" s="14"/>
      <c r="J123" s="35"/>
      <c r="K123" s="35"/>
    </row>
    <row r="127" spans="2:11" ht="15.75" x14ac:dyDescent="0.25">
      <c r="B127" s="2"/>
    </row>
  </sheetData>
  <mergeCells count="256">
    <mergeCell ref="K118:K120"/>
    <mergeCell ref="J118:J120"/>
    <mergeCell ref="F118:F120"/>
    <mergeCell ref="E118:E120"/>
    <mergeCell ref="K35:K36"/>
    <mergeCell ref="J37:J38"/>
    <mergeCell ref="K37:K38"/>
    <mergeCell ref="K39:K40"/>
    <mergeCell ref="F35:F36"/>
    <mergeCell ref="F37:F38"/>
    <mergeCell ref="K110:K111"/>
    <mergeCell ref="E105:E107"/>
    <mergeCell ref="F105:F107"/>
    <mergeCell ref="J105:J107"/>
    <mergeCell ref="J41:J44"/>
    <mergeCell ref="K41:K44"/>
    <mergeCell ref="K62:K63"/>
    <mergeCell ref="E58:E59"/>
    <mergeCell ref="K99:K101"/>
    <mergeCell ref="J99:J101"/>
    <mergeCell ref="K51:K53"/>
    <mergeCell ref="J54:J55"/>
    <mergeCell ref="K54:K55"/>
    <mergeCell ref="J35:J36"/>
    <mergeCell ref="F121:F122"/>
    <mergeCell ref="E121:E122"/>
    <mergeCell ref="E26:E27"/>
    <mergeCell ref="F26:F27"/>
    <mergeCell ref="F33:F34"/>
    <mergeCell ref="E33:E34"/>
    <mergeCell ref="F115:F117"/>
    <mergeCell ref="E41:E44"/>
    <mergeCell ref="F45:F47"/>
    <mergeCell ref="F41:F44"/>
    <mergeCell ref="E115:E117"/>
    <mergeCell ref="E112:E114"/>
    <mergeCell ref="F102:F104"/>
    <mergeCell ref="D95:D98"/>
    <mergeCell ref="F30:F32"/>
    <mergeCell ref="E48:E50"/>
    <mergeCell ref="E51:E53"/>
    <mergeCell ref="F51:F53"/>
    <mergeCell ref="D69:D74"/>
    <mergeCell ref="F58:F59"/>
    <mergeCell ref="E45:E47"/>
    <mergeCell ref="E35:E36"/>
    <mergeCell ref="E37:E38"/>
    <mergeCell ref="E39:E40"/>
    <mergeCell ref="E93:E94"/>
    <mergeCell ref="D81:D94"/>
    <mergeCell ref="E87:E88"/>
    <mergeCell ref="E89:E90"/>
    <mergeCell ref="E91:E92"/>
    <mergeCell ref="E85:E86"/>
    <mergeCell ref="E62:E63"/>
    <mergeCell ref="F62:F63"/>
    <mergeCell ref="J115:J117"/>
    <mergeCell ref="K115:K117"/>
    <mergeCell ref="E110:E111"/>
    <mergeCell ref="F110:F111"/>
    <mergeCell ref="J110:J111"/>
    <mergeCell ref="K121:K122"/>
    <mergeCell ref="J121:J122"/>
    <mergeCell ref="B56:B59"/>
    <mergeCell ref="B69:B74"/>
    <mergeCell ref="C69:C74"/>
    <mergeCell ref="C99:C101"/>
    <mergeCell ref="B99:B101"/>
    <mergeCell ref="B95:B98"/>
    <mergeCell ref="C95:C98"/>
    <mergeCell ref="K77:K78"/>
    <mergeCell ref="E71:E72"/>
    <mergeCell ref="F71:F72"/>
    <mergeCell ref="J71:J72"/>
    <mergeCell ref="K105:K107"/>
    <mergeCell ref="E108:E109"/>
    <mergeCell ref="F108:F109"/>
    <mergeCell ref="J108:J109"/>
    <mergeCell ref="K108:K109"/>
    <mergeCell ref="J112:J114"/>
    <mergeCell ref="K112:K114"/>
    <mergeCell ref="B9:B14"/>
    <mergeCell ref="C9:C14"/>
    <mergeCell ref="D9:D14"/>
    <mergeCell ref="E9:E10"/>
    <mergeCell ref="F9:F10"/>
    <mergeCell ref="E11:E12"/>
    <mergeCell ref="J9:J14"/>
    <mergeCell ref="K9:K14"/>
    <mergeCell ref="F11:F12"/>
    <mergeCell ref="E13:E14"/>
    <mergeCell ref="F13:F14"/>
    <mergeCell ref="J26:J27"/>
    <mergeCell ref="B33:B34"/>
    <mergeCell ref="E30:E32"/>
    <mergeCell ref="C28:C32"/>
    <mergeCell ref="F28:F29"/>
    <mergeCell ref="E28:E29"/>
    <mergeCell ref="D33:D34"/>
    <mergeCell ref="C33:C34"/>
    <mergeCell ref="B28:B32"/>
    <mergeCell ref="I16:I17"/>
    <mergeCell ref="K97:K98"/>
    <mergeCell ref="J45:J47"/>
    <mergeCell ref="I43:I44"/>
    <mergeCell ref="K56:K57"/>
    <mergeCell ref="J58:J59"/>
    <mergeCell ref="K58:K59"/>
    <mergeCell ref="B2:K2"/>
    <mergeCell ref="B3:K3"/>
    <mergeCell ref="B5:E5"/>
    <mergeCell ref="B6:B7"/>
    <mergeCell ref="C6:D6"/>
    <mergeCell ref="E6:E7"/>
    <mergeCell ref="F6:I6"/>
    <mergeCell ref="J6:J7"/>
    <mergeCell ref="K6:K7"/>
    <mergeCell ref="J39:J40"/>
    <mergeCell ref="F39:F40"/>
    <mergeCell ref="K26:K27"/>
    <mergeCell ref="D28:D32"/>
    <mergeCell ref="J56:J57"/>
    <mergeCell ref="J48:J50"/>
    <mergeCell ref="J51:J53"/>
    <mergeCell ref="K45:K47"/>
    <mergeCell ref="F22:F23"/>
    <mergeCell ref="E22:E23"/>
    <mergeCell ref="K48:K50"/>
    <mergeCell ref="B54:B55"/>
    <mergeCell ref="D56:D59"/>
    <mergeCell ref="C56:C59"/>
    <mergeCell ref="K60:K61"/>
    <mergeCell ref="J62:J63"/>
    <mergeCell ref="G49:G50"/>
    <mergeCell ref="H49:H50"/>
    <mergeCell ref="G52:G53"/>
    <mergeCell ref="H52:H53"/>
    <mergeCell ref="I52:I53"/>
    <mergeCell ref="F54:F55"/>
    <mergeCell ref="E54:E55"/>
    <mergeCell ref="K69:K72"/>
    <mergeCell ref="E69:E70"/>
    <mergeCell ref="F69:F70"/>
    <mergeCell ref="J69:J70"/>
    <mergeCell ref="B60:B63"/>
    <mergeCell ref="C60:C63"/>
    <mergeCell ref="D60:D63"/>
    <mergeCell ref="E60:E61"/>
    <mergeCell ref="F60:F61"/>
    <mergeCell ref="J60:J61"/>
    <mergeCell ref="K81:K82"/>
    <mergeCell ref="E83:E84"/>
    <mergeCell ref="F83:F84"/>
    <mergeCell ref="J83:J84"/>
    <mergeCell ref="J73:J74"/>
    <mergeCell ref="K73:K74"/>
    <mergeCell ref="E75:E76"/>
    <mergeCell ref="F75:F76"/>
    <mergeCell ref="J75:J76"/>
    <mergeCell ref="K75:K76"/>
    <mergeCell ref="J77:J78"/>
    <mergeCell ref="F81:F82"/>
    <mergeCell ref="J81:J82"/>
    <mergeCell ref="F79:F80"/>
    <mergeCell ref="E77:E78"/>
    <mergeCell ref="E81:E82"/>
    <mergeCell ref="E79:E80"/>
    <mergeCell ref="J102:J104"/>
    <mergeCell ref="K102:K104"/>
    <mergeCell ref="K87:K88"/>
    <mergeCell ref="K83:K84"/>
    <mergeCell ref="F85:F86"/>
    <mergeCell ref="J85:J86"/>
    <mergeCell ref="K85:K86"/>
    <mergeCell ref="K91:K94"/>
    <mergeCell ref="F93:F94"/>
    <mergeCell ref="J93:J94"/>
    <mergeCell ref="F87:F88"/>
    <mergeCell ref="J87:J88"/>
    <mergeCell ref="F89:F90"/>
    <mergeCell ref="J89:J90"/>
    <mergeCell ref="K89:K90"/>
    <mergeCell ref="F91:F92"/>
    <mergeCell ref="J91:J92"/>
    <mergeCell ref="K95:K96"/>
    <mergeCell ref="J95:J96"/>
    <mergeCell ref="J97:J98"/>
    <mergeCell ref="F95:F96"/>
    <mergeCell ref="F97:F98"/>
    <mergeCell ref="F99:F101"/>
    <mergeCell ref="B115:B122"/>
    <mergeCell ref="C115:C122"/>
    <mergeCell ref="B75:B78"/>
    <mergeCell ref="C75:C78"/>
    <mergeCell ref="D75:D78"/>
    <mergeCell ref="B35:B40"/>
    <mergeCell ref="C35:C40"/>
    <mergeCell ref="D35:D40"/>
    <mergeCell ref="D26:D27"/>
    <mergeCell ref="B102:B107"/>
    <mergeCell ref="C102:C107"/>
    <mergeCell ref="D102:D107"/>
    <mergeCell ref="D115:D122"/>
    <mergeCell ref="C81:C94"/>
    <mergeCell ref="B81:B94"/>
    <mergeCell ref="C79:C80"/>
    <mergeCell ref="B79:B80"/>
    <mergeCell ref="B26:B27"/>
    <mergeCell ref="C26:C27"/>
    <mergeCell ref="B108:B111"/>
    <mergeCell ref="C108:C111"/>
    <mergeCell ref="D108:D111"/>
    <mergeCell ref="D112:D114"/>
    <mergeCell ref="C112:C114"/>
    <mergeCell ref="B112:B114"/>
    <mergeCell ref="E102:E104"/>
    <mergeCell ref="E73:E74"/>
    <mergeCell ref="F73:F74"/>
    <mergeCell ref="F112:F114"/>
    <mergeCell ref="F65:F67"/>
    <mergeCell ref="E65:E67"/>
    <mergeCell ref="F48:F50"/>
    <mergeCell ref="B64:B68"/>
    <mergeCell ref="C64:C68"/>
    <mergeCell ref="D64:D68"/>
    <mergeCell ref="C41:C53"/>
    <mergeCell ref="D54:D55"/>
    <mergeCell ref="C54:C55"/>
    <mergeCell ref="F56:F57"/>
    <mergeCell ref="E56:E57"/>
    <mergeCell ref="F77:F78"/>
    <mergeCell ref="D41:D53"/>
    <mergeCell ref="B41:B53"/>
    <mergeCell ref="D79:D80"/>
    <mergeCell ref="D99:D101"/>
    <mergeCell ref="E95:E96"/>
    <mergeCell ref="E97:E98"/>
    <mergeCell ref="E99:E101"/>
    <mergeCell ref="H46:H47"/>
    <mergeCell ref="G46:G47"/>
    <mergeCell ref="D15:D17"/>
    <mergeCell ref="C15:C17"/>
    <mergeCell ref="B15:B17"/>
    <mergeCell ref="E20:E21"/>
    <mergeCell ref="F20:F21"/>
    <mergeCell ref="D18:D25"/>
    <mergeCell ref="C18:C25"/>
    <mergeCell ref="B18:B25"/>
    <mergeCell ref="F18:F19"/>
    <mergeCell ref="E18:E19"/>
    <mergeCell ref="F24:F25"/>
    <mergeCell ref="E24:E25"/>
    <mergeCell ref="F15:F17"/>
    <mergeCell ref="E15:E17"/>
    <mergeCell ref="G43:G44"/>
    <mergeCell ref="H43:H44"/>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08"/>
  <sheetViews>
    <sheetView zoomScaleNormal="100" workbookViewId="0">
      <pane ySplit="4" topLeftCell="A44" activePane="bottomLeft" state="frozen"/>
      <selection activeCell="P125" sqref="P125:P129"/>
      <selection pane="bottomLeft" activeCell="O57" sqref="O57"/>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05" t="s">
        <v>430</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15.75" x14ac:dyDescent="0.25">
      <c r="B4" s="642" t="s">
        <v>768</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87" t="s">
        <v>431</v>
      </c>
      <c r="D10" s="388"/>
      <c r="E10" s="391" t="s">
        <v>432</v>
      </c>
      <c r="F10" s="392"/>
      <c r="G10" s="393"/>
      <c r="H10" s="397">
        <v>0</v>
      </c>
      <c r="I10" s="438"/>
      <c r="J10" s="438"/>
      <c r="K10" s="397">
        <v>0</v>
      </c>
      <c r="L10" s="438"/>
      <c r="M10" s="438"/>
      <c r="N10" s="49">
        <f>O47</f>
        <v>11.98</v>
      </c>
    </row>
    <row r="11" spans="2:17" ht="15.75" x14ac:dyDescent="0.25">
      <c r="B11" s="544"/>
      <c r="C11" s="389"/>
      <c r="D11" s="390"/>
      <c r="E11" s="394"/>
      <c r="F11" s="395"/>
      <c r="G11" s="396"/>
      <c r="H11" s="384" t="s">
        <v>17</v>
      </c>
      <c r="I11" s="385"/>
      <c r="J11" s="386"/>
      <c r="K11" s="384" t="s">
        <v>18</v>
      </c>
      <c r="L11" s="385"/>
      <c r="M11" s="386"/>
      <c r="N11" s="11" t="s">
        <v>23</v>
      </c>
      <c r="O11" s="36"/>
      <c r="P11" s="37"/>
    </row>
    <row r="12" spans="2:17" ht="15.75" x14ac:dyDescent="0.25">
      <c r="B12" s="542" t="s">
        <v>48</v>
      </c>
      <c r="C12" s="387" t="s">
        <v>433</v>
      </c>
      <c r="D12" s="388"/>
      <c r="E12" s="391" t="s">
        <v>434</v>
      </c>
      <c r="F12" s="392"/>
      <c r="G12" s="393"/>
      <c r="H12" s="397">
        <v>0</v>
      </c>
      <c r="I12" s="398"/>
      <c r="J12" s="398"/>
      <c r="K12" s="397">
        <v>0</v>
      </c>
      <c r="L12" s="398"/>
      <c r="M12" s="398"/>
      <c r="N12" s="49">
        <f>O55</f>
        <v>7.23</v>
      </c>
    </row>
    <row r="13" spans="2:17" ht="33" customHeight="1" x14ac:dyDescent="0.25">
      <c r="B13" s="544"/>
      <c r="C13" s="389"/>
      <c r="D13" s="390"/>
      <c r="E13" s="394"/>
      <c r="F13" s="395"/>
      <c r="G13" s="396"/>
      <c r="H13" s="384" t="s">
        <v>17</v>
      </c>
      <c r="I13" s="385"/>
      <c r="J13" s="386"/>
      <c r="K13" s="384" t="s">
        <v>18</v>
      </c>
      <c r="L13" s="385"/>
      <c r="M13" s="386"/>
      <c r="N13" s="11" t="s">
        <v>23</v>
      </c>
    </row>
    <row r="14" spans="2:17" ht="15.75" x14ac:dyDescent="0.25">
      <c r="B14" s="542" t="s">
        <v>49</v>
      </c>
      <c r="C14" s="387" t="s">
        <v>435</v>
      </c>
      <c r="D14" s="388"/>
      <c r="E14" s="391" t="s">
        <v>436</v>
      </c>
      <c r="F14" s="392"/>
      <c r="G14" s="393"/>
      <c r="H14" s="532">
        <v>0</v>
      </c>
      <c r="I14" s="438"/>
      <c r="J14" s="438"/>
      <c r="K14" s="532">
        <v>0</v>
      </c>
      <c r="L14" s="438"/>
      <c r="M14" s="438"/>
      <c r="N14" s="12">
        <f>O57</f>
        <v>41000</v>
      </c>
    </row>
    <row r="15" spans="2:17" ht="15.75" x14ac:dyDescent="0.25">
      <c r="B15" s="544"/>
      <c r="C15" s="389"/>
      <c r="D15" s="390"/>
      <c r="E15" s="394"/>
      <c r="F15" s="395"/>
      <c r="G15" s="396"/>
      <c r="H15" s="384" t="s">
        <v>17</v>
      </c>
      <c r="I15" s="385"/>
      <c r="J15" s="386"/>
      <c r="K15" s="384" t="s">
        <v>18</v>
      </c>
      <c r="L15" s="385"/>
      <c r="M15" s="386"/>
      <c r="N15" s="11" t="s">
        <v>23</v>
      </c>
    </row>
    <row r="16" spans="2:17" ht="15.75" x14ac:dyDescent="0.25">
      <c r="B16" s="542" t="s">
        <v>50</v>
      </c>
      <c r="C16" s="387" t="s">
        <v>437</v>
      </c>
      <c r="D16" s="388"/>
      <c r="E16" s="391" t="s">
        <v>438</v>
      </c>
      <c r="F16" s="392"/>
      <c r="G16" s="393"/>
      <c r="H16" s="532">
        <v>0</v>
      </c>
      <c r="I16" s="438"/>
      <c r="J16" s="438"/>
      <c r="K16" s="532">
        <v>0</v>
      </c>
      <c r="L16" s="438"/>
      <c r="M16" s="438"/>
      <c r="N16" s="49">
        <f>O59</f>
        <v>20.650000000000002</v>
      </c>
    </row>
    <row r="17" spans="2:14" ht="15.75" x14ac:dyDescent="0.25">
      <c r="B17" s="544"/>
      <c r="C17" s="389"/>
      <c r="D17" s="390"/>
      <c r="E17" s="394"/>
      <c r="F17" s="395"/>
      <c r="G17" s="396"/>
      <c r="H17" s="384" t="s">
        <v>17</v>
      </c>
      <c r="I17" s="385"/>
      <c r="J17" s="386"/>
      <c r="K17" s="384" t="s">
        <v>18</v>
      </c>
      <c r="L17" s="385"/>
      <c r="M17" s="386"/>
      <c r="N17" s="11" t="s">
        <v>23</v>
      </c>
    </row>
    <row r="20" spans="2:14" ht="15.75" x14ac:dyDescent="0.25">
      <c r="B20" s="374" t="s">
        <v>71</v>
      </c>
      <c r="C20" s="374"/>
      <c r="D20" s="374"/>
      <c r="E20" s="374"/>
      <c r="F20" s="374"/>
      <c r="G20" s="374"/>
    </row>
    <row r="21" spans="2:14" ht="15.75" x14ac:dyDescent="0.25">
      <c r="B21" s="375" t="s">
        <v>72</v>
      </c>
      <c r="C21" s="375"/>
      <c r="D21" s="375"/>
      <c r="E21" s="375"/>
      <c r="F21" s="375" t="s">
        <v>73</v>
      </c>
      <c r="G21" s="375"/>
      <c r="H21" s="375"/>
    </row>
    <row r="22" spans="2:14" ht="15.75" x14ac:dyDescent="0.25">
      <c r="B22" s="545">
        <v>1</v>
      </c>
      <c r="C22" s="545"/>
      <c r="D22" s="545"/>
      <c r="E22" s="545"/>
      <c r="F22" s="545">
        <v>2</v>
      </c>
      <c r="G22" s="545"/>
      <c r="H22" s="545"/>
    </row>
    <row r="23" spans="2:14" ht="15.75" x14ac:dyDescent="0.25">
      <c r="B23" s="372" t="s">
        <v>74</v>
      </c>
      <c r="C23" s="372"/>
      <c r="D23" s="372"/>
      <c r="E23" s="372"/>
      <c r="F23" s="528">
        <f>F24+F26+F30+F34</f>
        <v>32652187</v>
      </c>
      <c r="G23" s="528"/>
      <c r="H23" s="528"/>
    </row>
    <row r="24" spans="2:14" ht="15.75" x14ac:dyDescent="0.25">
      <c r="B24" s="372" t="s">
        <v>75</v>
      </c>
      <c r="C24" s="372"/>
      <c r="D24" s="372"/>
      <c r="E24" s="372"/>
      <c r="F24" s="527"/>
      <c r="G24" s="527"/>
      <c r="H24" s="527"/>
    </row>
    <row r="25" spans="2:14" ht="15.75" x14ac:dyDescent="0.25">
      <c r="B25" s="368"/>
      <c r="C25" s="368"/>
      <c r="D25" s="368"/>
      <c r="E25" s="368"/>
      <c r="F25" s="527"/>
      <c r="G25" s="527"/>
      <c r="H25" s="527"/>
    </row>
    <row r="26" spans="2:14" ht="31.15" customHeight="1" x14ac:dyDescent="0.25">
      <c r="B26" s="372" t="s">
        <v>312</v>
      </c>
      <c r="C26" s="372"/>
      <c r="D26" s="372"/>
      <c r="E26" s="372"/>
      <c r="F26" s="528">
        <f>F29</f>
        <v>0</v>
      </c>
      <c r="G26" s="528"/>
      <c r="H26" s="528"/>
    </row>
    <row r="27" spans="2:14" ht="15.75" x14ac:dyDescent="0.25">
      <c r="B27" s="368" t="s">
        <v>253</v>
      </c>
      <c r="C27" s="368"/>
      <c r="D27" s="368"/>
      <c r="E27" s="368"/>
      <c r="F27" s="527"/>
      <c r="G27" s="527"/>
      <c r="H27" s="527"/>
    </row>
    <row r="28" spans="2:14" ht="31.5" customHeight="1" x14ac:dyDescent="0.25">
      <c r="B28" s="368" t="s">
        <v>254</v>
      </c>
      <c r="C28" s="368"/>
      <c r="D28" s="368"/>
      <c r="E28" s="368"/>
      <c r="F28" s="527"/>
      <c r="G28" s="527"/>
      <c r="H28" s="527"/>
    </row>
    <row r="29" spans="2:14" ht="15.75" x14ac:dyDescent="0.25">
      <c r="B29" s="368" t="s">
        <v>76</v>
      </c>
      <c r="C29" s="368"/>
      <c r="D29" s="368"/>
      <c r="E29" s="368"/>
      <c r="F29" s="527"/>
      <c r="G29" s="527"/>
      <c r="H29" s="527"/>
    </row>
    <row r="30" spans="2:14" ht="15.75" x14ac:dyDescent="0.25">
      <c r="B30" s="372" t="s">
        <v>313</v>
      </c>
      <c r="C30" s="372"/>
      <c r="D30" s="372"/>
      <c r="E30" s="372"/>
      <c r="F30" s="528">
        <f>F33</f>
        <v>32652187</v>
      </c>
      <c r="G30" s="528"/>
      <c r="H30" s="528"/>
    </row>
    <row r="31" spans="2:14" ht="15.75" x14ac:dyDescent="0.25">
      <c r="B31" s="368" t="s">
        <v>255</v>
      </c>
      <c r="C31" s="368"/>
      <c r="D31" s="368"/>
      <c r="E31" s="368"/>
      <c r="F31" s="527"/>
      <c r="G31" s="527"/>
      <c r="H31" s="527"/>
    </row>
    <row r="32" spans="2:14" ht="31.5" customHeight="1" x14ac:dyDescent="0.25">
      <c r="B32" s="368" t="s">
        <v>256</v>
      </c>
      <c r="C32" s="368"/>
      <c r="D32" s="368"/>
      <c r="E32" s="368"/>
      <c r="F32" s="527"/>
      <c r="G32" s="527"/>
      <c r="H32" s="527"/>
    </row>
    <row r="33" spans="2:17" ht="15.75" x14ac:dyDescent="0.25">
      <c r="B33" s="368" t="s">
        <v>77</v>
      </c>
      <c r="C33" s="368"/>
      <c r="D33" s="368"/>
      <c r="E33" s="368"/>
      <c r="F33" s="527">
        <f>L85</f>
        <v>32652187</v>
      </c>
      <c r="G33" s="527"/>
      <c r="H33" s="527"/>
    </row>
    <row r="34" spans="2:17" ht="15.75" x14ac:dyDescent="0.25">
      <c r="B34" s="372" t="s">
        <v>257</v>
      </c>
      <c r="C34" s="372"/>
      <c r="D34" s="372"/>
      <c r="E34" s="372"/>
      <c r="F34" s="527"/>
      <c r="G34" s="527"/>
      <c r="H34" s="527"/>
    </row>
    <row r="35" spans="2:17" ht="15.75" x14ac:dyDescent="0.25">
      <c r="B35" s="368"/>
      <c r="C35" s="368"/>
      <c r="D35" s="368"/>
      <c r="E35" s="368"/>
      <c r="F35" s="527"/>
      <c r="G35" s="527"/>
      <c r="H35" s="527"/>
    </row>
    <row r="36" spans="2:17" ht="15.75" x14ac:dyDescent="0.25">
      <c r="B36" s="372" t="s">
        <v>78</v>
      </c>
      <c r="C36" s="372"/>
      <c r="D36" s="372"/>
      <c r="E36" s="372"/>
      <c r="F36" s="528">
        <f>F37</f>
        <v>5762150.6799999997</v>
      </c>
      <c r="G36" s="528"/>
      <c r="H36" s="528"/>
    </row>
    <row r="37" spans="2:17" ht="15.75" x14ac:dyDescent="0.25">
      <c r="B37" s="368" t="s">
        <v>79</v>
      </c>
      <c r="C37" s="368"/>
      <c r="D37" s="368"/>
      <c r="E37" s="368"/>
      <c r="F37" s="527">
        <f>M85</f>
        <v>5762150.6799999997</v>
      </c>
      <c r="G37" s="527"/>
      <c r="H37" s="527"/>
    </row>
    <row r="38" spans="2:17" ht="15.75" x14ac:dyDescent="0.25">
      <c r="B38" s="368" t="s">
        <v>80</v>
      </c>
      <c r="C38" s="368"/>
      <c r="D38" s="368"/>
      <c r="E38" s="368"/>
      <c r="F38" s="527">
        <v>0</v>
      </c>
      <c r="G38" s="527"/>
      <c r="H38" s="527"/>
    </row>
    <row r="39" spans="2:17" ht="15.75" x14ac:dyDescent="0.25">
      <c r="B39" s="368" t="s">
        <v>81</v>
      </c>
      <c r="C39" s="368"/>
      <c r="D39" s="368"/>
      <c r="E39" s="368"/>
      <c r="F39" s="527">
        <v>0</v>
      </c>
      <c r="G39" s="527"/>
      <c r="H39" s="527"/>
    </row>
    <row r="40" spans="2:17" ht="15.75" x14ac:dyDescent="0.25">
      <c r="B40" s="372" t="s">
        <v>82</v>
      </c>
      <c r="C40" s="372"/>
      <c r="D40" s="372"/>
      <c r="E40" s="372"/>
      <c r="F40" s="528">
        <f>I85</f>
        <v>38414337.680000007</v>
      </c>
      <c r="G40" s="528"/>
      <c r="H40" s="528"/>
    </row>
    <row r="42" spans="2:17" ht="15.75" x14ac:dyDescent="0.25">
      <c r="B42" s="374" t="s">
        <v>83</v>
      </c>
      <c r="C42" s="374"/>
      <c r="D42" s="374"/>
      <c r="E42" s="374"/>
      <c r="F42" s="374"/>
      <c r="G42" s="374"/>
      <c r="H42" s="374"/>
    </row>
    <row r="43" spans="2:17" ht="16.149999999999999" customHeight="1" x14ac:dyDescent="0.25">
      <c r="B43" s="435" t="s">
        <v>84</v>
      </c>
      <c r="C43" s="401" t="s">
        <v>85</v>
      </c>
      <c r="D43" s="401" t="s">
        <v>86</v>
      </c>
      <c r="E43" s="401" t="s">
        <v>87</v>
      </c>
      <c r="F43" s="401" t="s">
        <v>88</v>
      </c>
      <c r="G43" s="401" t="s">
        <v>89</v>
      </c>
      <c r="H43" s="401" t="s">
        <v>90</v>
      </c>
      <c r="I43" s="401" t="s">
        <v>91</v>
      </c>
      <c r="J43" s="401"/>
      <c r="K43" s="401"/>
      <c r="L43" s="401"/>
      <c r="M43" s="401"/>
      <c r="N43" s="401" t="s">
        <v>6</v>
      </c>
      <c r="O43" s="401"/>
      <c r="P43" s="401" t="s">
        <v>92</v>
      </c>
      <c r="Q43" s="401" t="s">
        <v>93</v>
      </c>
    </row>
    <row r="44" spans="2:17" ht="46.9" customHeight="1" x14ac:dyDescent="0.25">
      <c r="B44" s="436"/>
      <c r="C44" s="401"/>
      <c r="D44" s="401"/>
      <c r="E44" s="401"/>
      <c r="F44" s="401"/>
      <c r="G44" s="401"/>
      <c r="H44" s="401"/>
      <c r="I44" s="401" t="s">
        <v>45</v>
      </c>
      <c r="J44" s="401" t="s">
        <v>94</v>
      </c>
      <c r="K44" s="401"/>
      <c r="L44" s="401"/>
      <c r="M44" s="401" t="s">
        <v>730</v>
      </c>
      <c r="N44" s="401" t="s">
        <v>96</v>
      </c>
      <c r="O44" s="401" t="s">
        <v>97</v>
      </c>
      <c r="P44" s="401"/>
      <c r="Q44" s="401"/>
    </row>
    <row r="45" spans="2:17" ht="96" customHeight="1" x14ac:dyDescent="0.25">
      <c r="B45" s="437"/>
      <c r="C45" s="401"/>
      <c r="D45" s="401"/>
      <c r="E45" s="401"/>
      <c r="F45" s="401"/>
      <c r="G45" s="401"/>
      <c r="H45" s="401"/>
      <c r="I45" s="401"/>
      <c r="J45" s="3" t="s">
        <v>98</v>
      </c>
      <c r="K45" s="3" t="s">
        <v>99</v>
      </c>
      <c r="L45" s="3" t="s">
        <v>100</v>
      </c>
      <c r="M45" s="401"/>
      <c r="N45" s="401"/>
      <c r="O45" s="401"/>
      <c r="P45" s="401"/>
      <c r="Q45" s="401"/>
    </row>
    <row r="46" spans="2:17" ht="15.75" x14ac:dyDescent="0.25">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25">
      <c r="B47" s="342" t="s">
        <v>439</v>
      </c>
      <c r="C47" s="344" t="s">
        <v>101</v>
      </c>
      <c r="D47" s="338" t="s">
        <v>286</v>
      </c>
      <c r="E47" s="338" t="s">
        <v>772</v>
      </c>
      <c r="F47" s="338" t="s">
        <v>261</v>
      </c>
      <c r="G47" s="338" t="s">
        <v>262</v>
      </c>
      <c r="H47" s="344" t="s">
        <v>102</v>
      </c>
      <c r="I47" s="350">
        <f>I52</f>
        <v>3529411.77</v>
      </c>
      <c r="J47" s="350">
        <f>SUM(J52:J54)</f>
        <v>0</v>
      </c>
      <c r="K47" s="350">
        <f>SUM(K52:K54)</f>
        <v>0</v>
      </c>
      <c r="L47" s="350">
        <f>L52</f>
        <v>3000000</v>
      </c>
      <c r="M47" s="350">
        <f>M52</f>
        <v>529411.77</v>
      </c>
      <c r="N47" s="338" t="s">
        <v>443</v>
      </c>
      <c r="O47" s="49">
        <f>O52</f>
        <v>11.98</v>
      </c>
      <c r="P47" s="438"/>
      <c r="Q47" s="344"/>
    </row>
    <row r="48" spans="2:17" ht="15.75" customHeight="1" x14ac:dyDescent="0.25">
      <c r="B48" s="343"/>
      <c r="C48" s="345"/>
      <c r="D48" s="339"/>
      <c r="E48" s="339"/>
      <c r="F48" s="339"/>
      <c r="G48" s="339"/>
      <c r="H48" s="345"/>
      <c r="I48" s="351"/>
      <c r="J48" s="351"/>
      <c r="K48" s="351"/>
      <c r="L48" s="351"/>
      <c r="M48" s="351"/>
      <c r="N48" s="339"/>
      <c r="O48" s="51" t="s">
        <v>23</v>
      </c>
      <c r="P48" s="439"/>
      <c r="Q48" s="345"/>
    </row>
    <row r="49" spans="2:18" ht="14.25" customHeight="1" x14ac:dyDescent="0.25">
      <c r="B49" s="343"/>
      <c r="C49" s="345"/>
      <c r="D49" s="339"/>
      <c r="E49" s="339"/>
      <c r="F49" s="339"/>
      <c r="G49" s="339"/>
      <c r="H49" s="345"/>
      <c r="I49" s="351"/>
      <c r="J49" s="351"/>
      <c r="K49" s="351"/>
      <c r="L49" s="351"/>
      <c r="M49" s="351"/>
      <c r="N49" s="338" t="s">
        <v>444</v>
      </c>
      <c r="O49" s="12">
        <f>O54</f>
        <v>1</v>
      </c>
      <c r="P49" s="439"/>
      <c r="Q49" s="345"/>
    </row>
    <row r="50" spans="2:18" ht="15.75" customHeight="1" x14ac:dyDescent="0.25">
      <c r="B50" s="343"/>
      <c r="C50" s="345"/>
      <c r="D50" s="339"/>
      <c r="E50" s="339"/>
      <c r="F50" s="339"/>
      <c r="G50" s="339"/>
      <c r="H50" s="345"/>
      <c r="I50" s="351"/>
      <c r="J50" s="351"/>
      <c r="K50" s="351"/>
      <c r="L50" s="351"/>
      <c r="M50" s="351"/>
      <c r="N50" s="339"/>
      <c r="O50" s="474" t="s">
        <v>23</v>
      </c>
      <c r="P50" s="439"/>
      <c r="Q50" s="345"/>
    </row>
    <row r="51" spans="2:18" ht="147" customHeight="1" x14ac:dyDescent="0.25">
      <c r="B51" s="343"/>
      <c r="C51" s="345"/>
      <c r="D51" s="339"/>
      <c r="E51" s="339"/>
      <c r="F51" s="339"/>
      <c r="G51" s="339"/>
      <c r="H51" s="345"/>
      <c r="I51" s="351"/>
      <c r="J51" s="351"/>
      <c r="K51" s="351"/>
      <c r="L51" s="351"/>
      <c r="M51" s="351"/>
      <c r="N51" s="354"/>
      <c r="O51" s="475"/>
      <c r="P51" s="439"/>
      <c r="Q51" s="345"/>
    </row>
    <row r="52" spans="2:18" outlineLevel="1" x14ac:dyDescent="0.25">
      <c r="B52" s="338" t="s">
        <v>466</v>
      </c>
      <c r="C52" s="340"/>
      <c r="D52" s="338" t="s">
        <v>286</v>
      </c>
      <c r="E52" s="344" t="s">
        <v>442</v>
      </c>
      <c r="F52" s="346"/>
      <c r="G52" s="338" t="s">
        <v>262</v>
      </c>
      <c r="H52" s="340"/>
      <c r="I52" s="336">
        <f>SUM(J52:M54)</f>
        <v>3529411.77</v>
      </c>
      <c r="J52" s="336">
        <v>0</v>
      </c>
      <c r="K52" s="336">
        <v>0</v>
      </c>
      <c r="L52" s="336">
        <v>3000000</v>
      </c>
      <c r="M52" s="336">
        <v>529411.77</v>
      </c>
      <c r="N52" s="338" t="s">
        <v>440</v>
      </c>
      <c r="O52" s="336">
        <v>11.98</v>
      </c>
      <c r="P52" s="344" t="s">
        <v>445</v>
      </c>
      <c r="Q52" s="344" t="s">
        <v>458</v>
      </c>
    </row>
    <row r="53" spans="2:18" ht="15.75" customHeight="1" outlineLevel="1" x14ac:dyDescent="0.25">
      <c r="B53" s="339"/>
      <c r="C53" s="341"/>
      <c r="D53" s="339"/>
      <c r="E53" s="345"/>
      <c r="F53" s="347"/>
      <c r="G53" s="339"/>
      <c r="H53" s="341"/>
      <c r="I53" s="337"/>
      <c r="J53" s="337"/>
      <c r="K53" s="337"/>
      <c r="L53" s="337"/>
      <c r="M53" s="337"/>
      <c r="N53" s="354"/>
      <c r="O53" s="440"/>
      <c r="P53" s="345"/>
      <c r="Q53" s="345"/>
    </row>
    <row r="54" spans="2:18" ht="63.75" customHeight="1" outlineLevel="1" x14ac:dyDescent="0.25">
      <c r="B54" s="339"/>
      <c r="C54" s="341"/>
      <c r="D54" s="339"/>
      <c r="E54" s="345"/>
      <c r="F54" s="347"/>
      <c r="G54" s="339"/>
      <c r="H54" s="341"/>
      <c r="I54" s="337"/>
      <c r="J54" s="337"/>
      <c r="K54" s="337"/>
      <c r="L54" s="337"/>
      <c r="M54" s="337"/>
      <c r="N54" s="179" t="s">
        <v>441</v>
      </c>
      <c r="O54" s="309">
        <v>1</v>
      </c>
      <c r="P54" s="345"/>
      <c r="Q54" s="345"/>
      <c r="R54" s="63"/>
    </row>
    <row r="55" spans="2:18" ht="15.75" customHeight="1" x14ac:dyDescent="0.25">
      <c r="B55" s="342" t="s">
        <v>447</v>
      </c>
      <c r="C55" s="344" t="s">
        <v>101</v>
      </c>
      <c r="D55" s="338" t="s">
        <v>286</v>
      </c>
      <c r="E55" s="338" t="s">
        <v>772</v>
      </c>
      <c r="F55" s="344" t="s">
        <v>261</v>
      </c>
      <c r="G55" s="338" t="s">
        <v>262</v>
      </c>
      <c r="H55" s="344" t="s">
        <v>102</v>
      </c>
      <c r="I55" s="350">
        <f>SUM(I65:I84)</f>
        <v>34884925.910000004</v>
      </c>
      <c r="J55" s="350">
        <f>SUM(J65:J84)</f>
        <v>0</v>
      </c>
      <c r="K55" s="350">
        <f>SUM(K65:K84)</f>
        <v>0</v>
      </c>
      <c r="L55" s="350">
        <f>SUM(L65:L84)</f>
        <v>29652187</v>
      </c>
      <c r="M55" s="350">
        <f>SUM(M65:M84)</f>
        <v>5232738.91</v>
      </c>
      <c r="N55" s="338" t="s">
        <v>515</v>
      </c>
      <c r="O55" s="61">
        <f>O71+O80</f>
        <v>7.23</v>
      </c>
      <c r="P55" s="355"/>
      <c r="Q55" s="344"/>
    </row>
    <row r="56" spans="2:18" ht="31.5" customHeight="1" x14ac:dyDescent="0.25">
      <c r="B56" s="343"/>
      <c r="C56" s="345"/>
      <c r="D56" s="339"/>
      <c r="E56" s="339"/>
      <c r="F56" s="345"/>
      <c r="G56" s="339"/>
      <c r="H56" s="345"/>
      <c r="I56" s="351"/>
      <c r="J56" s="351"/>
      <c r="K56" s="351"/>
      <c r="L56" s="351"/>
      <c r="M56" s="351"/>
      <c r="N56" s="354"/>
      <c r="O56" s="11" t="s">
        <v>23</v>
      </c>
      <c r="P56" s="356"/>
      <c r="Q56" s="345"/>
    </row>
    <row r="57" spans="2:18" ht="15.75" customHeight="1" x14ac:dyDescent="0.25">
      <c r="B57" s="343"/>
      <c r="C57" s="345"/>
      <c r="D57" s="339"/>
      <c r="E57" s="339"/>
      <c r="F57" s="345"/>
      <c r="G57" s="339"/>
      <c r="H57" s="345"/>
      <c r="I57" s="351"/>
      <c r="J57" s="351"/>
      <c r="K57" s="351"/>
      <c r="L57" s="351"/>
      <c r="M57" s="351"/>
      <c r="N57" s="338" t="s">
        <v>450</v>
      </c>
      <c r="O57" s="73">
        <f>O75+O83</f>
        <v>41000</v>
      </c>
      <c r="P57" s="356"/>
      <c r="Q57" s="345"/>
    </row>
    <row r="58" spans="2:18" ht="15.75" x14ac:dyDescent="0.25">
      <c r="B58" s="343"/>
      <c r="C58" s="345"/>
      <c r="D58" s="339"/>
      <c r="E58" s="339"/>
      <c r="F58" s="345"/>
      <c r="G58" s="339"/>
      <c r="H58" s="345"/>
      <c r="I58" s="351"/>
      <c r="J58" s="351"/>
      <c r="K58" s="351"/>
      <c r="L58" s="351"/>
      <c r="M58" s="351"/>
      <c r="N58" s="354"/>
      <c r="O58" s="11" t="s">
        <v>23</v>
      </c>
      <c r="P58" s="356"/>
      <c r="Q58" s="345"/>
    </row>
    <row r="59" spans="2:18" ht="15.75" x14ac:dyDescent="0.25">
      <c r="B59" s="343"/>
      <c r="C59" s="345"/>
      <c r="D59" s="339"/>
      <c r="E59" s="339"/>
      <c r="F59" s="345"/>
      <c r="G59" s="339"/>
      <c r="H59" s="345"/>
      <c r="I59" s="351"/>
      <c r="J59" s="351"/>
      <c r="K59" s="351"/>
      <c r="L59" s="351"/>
      <c r="M59" s="351"/>
      <c r="N59" s="338" t="s">
        <v>451</v>
      </c>
      <c r="O59" s="61">
        <f>SUM(O65,O68,O73,O77)</f>
        <v>20.650000000000002</v>
      </c>
      <c r="P59" s="356"/>
      <c r="Q59" s="345"/>
    </row>
    <row r="60" spans="2:18" ht="31.5" customHeight="1" x14ac:dyDescent="0.25">
      <c r="B60" s="343"/>
      <c r="C60" s="345"/>
      <c r="D60" s="339"/>
      <c r="E60" s="339"/>
      <c r="F60" s="345"/>
      <c r="G60" s="339"/>
      <c r="H60" s="345"/>
      <c r="I60" s="351"/>
      <c r="J60" s="351"/>
      <c r="K60" s="351"/>
      <c r="L60" s="351"/>
      <c r="M60" s="351"/>
      <c r="N60" s="354"/>
      <c r="O60" s="11" t="s">
        <v>23</v>
      </c>
      <c r="P60" s="356"/>
      <c r="Q60" s="345"/>
    </row>
    <row r="61" spans="2:18" ht="15.75" x14ac:dyDescent="0.25">
      <c r="B61" s="343"/>
      <c r="C61" s="345"/>
      <c r="D61" s="339"/>
      <c r="E61" s="339"/>
      <c r="F61" s="345"/>
      <c r="G61" s="339"/>
      <c r="H61" s="345"/>
      <c r="I61" s="351"/>
      <c r="J61" s="351"/>
      <c r="K61" s="351"/>
      <c r="L61" s="351"/>
      <c r="M61" s="351"/>
      <c r="N61" s="338" t="s">
        <v>444</v>
      </c>
      <c r="O61" s="335">
        <f>O66+O69+O72+O76+O78+O81+O84</f>
        <v>7</v>
      </c>
      <c r="P61" s="356"/>
      <c r="Q61" s="345"/>
    </row>
    <row r="62" spans="2:18" ht="15.75" x14ac:dyDescent="0.25">
      <c r="B62" s="343"/>
      <c r="C62" s="345"/>
      <c r="D62" s="339"/>
      <c r="E62" s="339"/>
      <c r="F62" s="345"/>
      <c r="G62" s="339"/>
      <c r="H62" s="345"/>
      <c r="I62" s="351"/>
      <c r="J62" s="351"/>
      <c r="K62" s="351"/>
      <c r="L62" s="351"/>
      <c r="M62" s="351"/>
      <c r="N62" s="354"/>
      <c r="O62" s="51" t="s">
        <v>23</v>
      </c>
      <c r="P62" s="356"/>
      <c r="Q62" s="345"/>
    </row>
    <row r="63" spans="2:18" ht="15.75" x14ac:dyDescent="0.25">
      <c r="B63" s="343"/>
      <c r="C63" s="345"/>
      <c r="D63" s="339"/>
      <c r="E63" s="339"/>
      <c r="F63" s="345"/>
      <c r="G63" s="339"/>
      <c r="H63" s="345"/>
      <c r="I63" s="351"/>
      <c r="J63" s="351"/>
      <c r="K63" s="351"/>
      <c r="L63" s="351"/>
      <c r="M63" s="351"/>
      <c r="N63" s="338" t="s">
        <v>453</v>
      </c>
      <c r="O63" s="38">
        <f>SUM(O67,O70,O74,O79,O82)</f>
        <v>810812</v>
      </c>
      <c r="P63" s="356"/>
      <c r="Q63" s="345"/>
    </row>
    <row r="64" spans="2:18" ht="21" customHeight="1" x14ac:dyDescent="0.25">
      <c r="B64" s="362"/>
      <c r="C64" s="361"/>
      <c r="D64" s="354"/>
      <c r="E64" s="354"/>
      <c r="F64" s="361"/>
      <c r="G64" s="354"/>
      <c r="H64" s="361"/>
      <c r="I64" s="510"/>
      <c r="J64" s="510"/>
      <c r="K64" s="510"/>
      <c r="L64" s="510"/>
      <c r="M64" s="510"/>
      <c r="N64" s="354"/>
      <c r="O64" s="11" t="s">
        <v>23</v>
      </c>
      <c r="P64" s="643"/>
      <c r="Q64" s="361"/>
    </row>
    <row r="65" spans="2:17" ht="51.75" customHeight="1" outlineLevel="1" x14ac:dyDescent="0.25">
      <c r="B65" s="338" t="s">
        <v>467</v>
      </c>
      <c r="C65" s="340"/>
      <c r="D65" s="338" t="s">
        <v>286</v>
      </c>
      <c r="E65" s="344" t="s">
        <v>408</v>
      </c>
      <c r="F65" s="340"/>
      <c r="G65" s="338" t="s">
        <v>262</v>
      </c>
      <c r="H65" s="340"/>
      <c r="I65" s="350">
        <f>SUM(J65:M67)</f>
        <v>2352941.1800000002</v>
      </c>
      <c r="J65" s="350">
        <v>0</v>
      </c>
      <c r="K65" s="350">
        <v>0</v>
      </c>
      <c r="L65" s="350">
        <v>2000000</v>
      </c>
      <c r="M65" s="350">
        <v>352941.18</v>
      </c>
      <c r="N65" s="30" t="s">
        <v>449</v>
      </c>
      <c r="O65" s="62">
        <v>2.2200000000000002</v>
      </c>
      <c r="P65" s="344" t="s">
        <v>454</v>
      </c>
      <c r="Q65" s="344" t="s">
        <v>455</v>
      </c>
    </row>
    <row r="66" spans="2:17" ht="39" customHeight="1" outlineLevel="1" x14ac:dyDescent="0.25">
      <c r="B66" s="339"/>
      <c r="C66" s="341"/>
      <c r="D66" s="339"/>
      <c r="E66" s="345"/>
      <c r="F66" s="341"/>
      <c r="G66" s="339"/>
      <c r="H66" s="341"/>
      <c r="I66" s="351"/>
      <c r="J66" s="351"/>
      <c r="K66" s="351"/>
      <c r="L66" s="351"/>
      <c r="M66" s="351"/>
      <c r="N66" s="27" t="s">
        <v>441</v>
      </c>
      <c r="O66" s="38">
        <v>1</v>
      </c>
      <c r="P66" s="345"/>
      <c r="Q66" s="345"/>
    </row>
    <row r="67" spans="2:17" ht="36.75" customHeight="1" outlineLevel="1" x14ac:dyDescent="0.25">
      <c r="B67" s="339"/>
      <c r="C67" s="341"/>
      <c r="D67" s="339"/>
      <c r="E67" s="345"/>
      <c r="F67" s="341"/>
      <c r="G67" s="339"/>
      <c r="H67" s="341"/>
      <c r="I67" s="351"/>
      <c r="J67" s="351"/>
      <c r="K67" s="351"/>
      <c r="L67" s="351"/>
      <c r="M67" s="351"/>
      <c r="N67" s="27" t="s">
        <v>452</v>
      </c>
      <c r="O67" s="38">
        <v>22240</v>
      </c>
      <c r="P67" s="345"/>
      <c r="Q67" s="345"/>
    </row>
    <row r="68" spans="2:17" ht="53.25" customHeight="1" outlineLevel="1" x14ac:dyDescent="0.25">
      <c r="B68" s="338" t="s">
        <v>468</v>
      </c>
      <c r="C68" s="340"/>
      <c r="D68" s="338" t="s">
        <v>286</v>
      </c>
      <c r="E68" s="344" t="s">
        <v>408</v>
      </c>
      <c r="F68" s="346"/>
      <c r="G68" s="338" t="s">
        <v>262</v>
      </c>
      <c r="H68" s="340"/>
      <c r="I68" s="336">
        <f>SUM(J68:M70)</f>
        <v>9411764.7100000009</v>
      </c>
      <c r="J68" s="336">
        <v>0</v>
      </c>
      <c r="K68" s="336">
        <v>0</v>
      </c>
      <c r="L68" s="336">
        <v>8000000</v>
      </c>
      <c r="M68" s="336">
        <v>1411764.71</v>
      </c>
      <c r="N68" s="27" t="s">
        <v>449</v>
      </c>
      <c r="O68" s="61">
        <v>10.72</v>
      </c>
      <c r="P68" s="344" t="s">
        <v>103</v>
      </c>
      <c r="Q68" s="344" t="s">
        <v>550</v>
      </c>
    </row>
    <row r="69" spans="2:17" ht="31.5" outlineLevel="1" x14ac:dyDescent="0.25">
      <c r="B69" s="339"/>
      <c r="C69" s="341"/>
      <c r="D69" s="339"/>
      <c r="E69" s="345"/>
      <c r="F69" s="347"/>
      <c r="G69" s="339"/>
      <c r="H69" s="341"/>
      <c r="I69" s="337"/>
      <c r="J69" s="337"/>
      <c r="K69" s="337"/>
      <c r="L69" s="337"/>
      <c r="M69" s="337"/>
      <c r="N69" s="27" t="s">
        <v>441</v>
      </c>
      <c r="O69" s="38">
        <v>1</v>
      </c>
      <c r="P69" s="345"/>
      <c r="Q69" s="345"/>
    </row>
    <row r="70" spans="2:17" ht="31.5" outlineLevel="1" x14ac:dyDescent="0.25">
      <c r="B70" s="339"/>
      <c r="C70" s="341"/>
      <c r="D70" s="339"/>
      <c r="E70" s="345"/>
      <c r="F70" s="347"/>
      <c r="G70" s="339"/>
      <c r="H70" s="341"/>
      <c r="I70" s="337"/>
      <c r="J70" s="337"/>
      <c r="K70" s="337"/>
      <c r="L70" s="337"/>
      <c r="M70" s="337"/>
      <c r="N70" s="27" t="s">
        <v>452</v>
      </c>
      <c r="O70" s="25">
        <v>107216</v>
      </c>
      <c r="P70" s="345"/>
      <c r="Q70" s="345"/>
    </row>
    <row r="71" spans="2:17" ht="52.5" customHeight="1" outlineLevel="1" x14ac:dyDescent="0.25">
      <c r="B71" s="338" t="s">
        <v>469</v>
      </c>
      <c r="C71" s="340"/>
      <c r="D71" s="338" t="s">
        <v>286</v>
      </c>
      <c r="E71" s="344" t="s">
        <v>408</v>
      </c>
      <c r="F71" s="346"/>
      <c r="G71" s="338" t="s">
        <v>262</v>
      </c>
      <c r="H71" s="340"/>
      <c r="I71" s="336">
        <f>SUM(J71:M74)</f>
        <v>3708455.3</v>
      </c>
      <c r="J71" s="336">
        <v>0</v>
      </c>
      <c r="K71" s="336">
        <v>0</v>
      </c>
      <c r="L71" s="336">
        <v>3152187</v>
      </c>
      <c r="M71" s="336">
        <v>556268.30000000005</v>
      </c>
      <c r="N71" s="27" t="s">
        <v>516</v>
      </c>
      <c r="O71" s="38">
        <v>7</v>
      </c>
      <c r="P71" s="344" t="s">
        <v>776</v>
      </c>
      <c r="Q71" s="344" t="s">
        <v>519</v>
      </c>
    </row>
    <row r="72" spans="2:17" ht="35.25" customHeight="1" outlineLevel="1" x14ac:dyDescent="0.25">
      <c r="B72" s="339"/>
      <c r="C72" s="341"/>
      <c r="D72" s="339"/>
      <c r="E72" s="345"/>
      <c r="F72" s="347"/>
      <c r="G72" s="339"/>
      <c r="H72" s="341"/>
      <c r="I72" s="337"/>
      <c r="J72" s="337"/>
      <c r="K72" s="337"/>
      <c r="L72" s="337"/>
      <c r="M72" s="337"/>
      <c r="N72" s="27" t="s">
        <v>441</v>
      </c>
      <c r="O72" s="38">
        <v>1</v>
      </c>
      <c r="P72" s="345"/>
      <c r="Q72" s="345"/>
    </row>
    <row r="73" spans="2:17" ht="50.25" customHeight="1" outlineLevel="1" x14ac:dyDescent="0.25">
      <c r="B73" s="339"/>
      <c r="C73" s="341"/>
      <c r="D73" s="339"/>
      <c r="E73" s="345"/>
      <c r="F73" s="347"/>
      <c r="G73" s="339"/>
      <c r="H73" s="341"/>
      <c r="I73" s="337"/>
      <c r="J73" s="337"/>
      <c r="K73" s="337"/>
      <c r="L73" s="337"/>
      <c r="M73" s="337"/>
      <c r="N73" s="27" t="s">
        <v>517</v>
      </c>
      <c r="O73" s="38">
        <v>7</v>
      </c>
      <c r="P73" s="345"/>
      <c r="Q73" s="345"/>
    </row>
    <row r="74" spans="2:17" ht="34.5" customHeight="1" outlineLevel="1" x14ac:dyDescent="0.25">
      <c r="B74" s="339"/>
      <c r="C74" s="341"/>
      <c r="D74" s="339"/>
      <c r="E74" s="345"/>
      <c r="F74" s="347"/>
      <c r="G74" s="339"/>
      <c r="H74" s="341"/>
      <c r="I74" s="337"/>
      <c r="J74" s="337"/>
      <c r="K74" s="337"/>
      <c r="L74" s="337"/>
      <c r="M74" s="337"/>
      <c r="N74" s="27" t="s">
        <v>452</v>
      </c>
      <c r="O74" s="25">
        <v>630296</v>
      </c>
      <c r="P74" s="345"/>
      <c r="Q74" s="345"/>
    </row>
    <row r="75" spans="2:17" ht="34.5" customHeight="1" outlineLevel="1" x14ac:dyDescent="0.25">
      <c r="B75" s="338" t="s">
        <v>470</v>
      </c>
      <c r="C75" s="340"/>
      <c r="D75" s="338" t="s">
        <v>286</v>
      </c>
      <c r="E75" s="344" t="s">
        <v>773</v>
      </c>
      <c r="F75" s="346"/>
      <c r="G75" s="338" t="s">
        <v>262</v>
      </c>
      <c r="H75" s="340"/>
      <c r="I75" s="336">
        <f>SUM(J75:M76)</f>
        <v>9411764.7100000009</v>
      </c>
      <c r="J75" s="336">
        <v>0</v>
      </c>
      <c r="K75" s="336">
        <v>0</v>
      </c>
      <c r="L75" s="336">
        <v>8000000</v>
      </c>
      <c r="M75" s="336">
        <v>1411764.71</v>
      </c>
      <c r="N75" s="27" t="s">
        <v>448</v>
      </c>
      <c r="O75" s="38">
        <v>25000</v>
      </c>
      <c r="P75" s="344" t="s">
        <v>445</v>
      </c>
      <c r="Q75" s="344" t="s">
        <v>520</v>
      </c>
    </row>
    <row r="76" spans="2:17" ht="78" customHeight="1" outlineLevel="1" x14ac:dyDescent="0.25">
      <c r="B76" s="339"/>
      <c r="C76" s="341"/>
      <c r="D76" s="339"/>
      <c r="E76" s="345"/>
      <c r="F76" s="347"/>
      <c r="G76" s="339"/>
      <c r="H76" s="341"/>
      <c r="I76" s="337"/>
      <c r="J76" s="337"/>
      <c r="K76" s="337"/>
      <c r="L76" s="337"/>
      <c r="M76" s="337"/>
      <c r="N76" s="27" t="s">
        <v>441</v>
      </c>
      <c r="O76" s="38">
        <v>1</v>
      </c>
      <c r="P76" s="345"/>
      <c r="Q76" s="345"/>
    </row>
    <row r="77" spans="2:17" ht="49.5" customHeight="1" outlineLevel="1" x14ac:dyDescent="0.25">
      <c r="B77" s="338" t="s">
        <v>471</v>
      </c>
      <c r="C77" s="340"/>
      <c r="D77" s="338" t="s">
        <v>286</v>
      </c>
      <c r="E77" s="344" t="s">
        <v>408</v>
      </c>
      <c r="F77" s="346"/>
      <c r="G77" s="338" t="s">
        <v>262</v>
      </c>
      <c r="H77" s="340"/>
      <c r="I77" s="336">
        <f>SUM(J77:M79)</f>
        <v>3529411.77</v>
      </c>
      <c r="J77" s="336">
        <v>0</v>
      </c>
      <c r="K77" s="336">
        <v>0</v>
      </c>
      <c r="L77" s="336">
        <v>3000000</v>
      </c>
      <c r="M77" s="336">
        <v>529411.77</v>
      </c>
      <c r="N77" s="27" t="s">
        <v>449</v>
      </c>
      <c r="O77" s="61">
        <v>0.71</v>
      </c>
      <c r="P77" s="344" t="s">
        <v>518</v>
      </c>
      <c r="Q77" s="344" t="s">
        <v>519</v>
      </c>
    </row>
    <row r="78" spans="2:17" ht="33.75" customHeight="1" outlineLevel="1" x14ac:dyDescent="0.25">
      <c r="B78" s="339"/>
      <c r="C78" s="341"/>
      <c r="D78" s="339"/>
      <c r="E78" s="345"/>
      <c r="F78" s="347"/>
      <c r="G78" s="339"/>
      <c r="H78" s="341"/>
      <c r="I78" s="337"/>
      <c r="J78" s="337"/>
      <c r="K78" s="337"/>
      <c r="L78" s="337"/>
      <c r="M78" s="337"/>
      <c r="N78" s="27" t="s">
        <v>441</v>
      </c>
      <c r="O78" s="38">
        <v>1</v>
      </c>
      <c r="P78" s="345"/>
      <c r="Q78" s="345"/>
    </row>
    <row r="79" spans="2:17" ht="33.75" customHeight="1" outlineLevel="1" x14ac:dyDescent="0.25">
      <c r="B79" s="339"/>
      <c r="C79" s="341"/>
      <c r="D79" s="339"/>
      <c r="E79" s="345"/>
      <c r="F79" s="347"/>
      <c r="G79" s="339"/>
      <c r="H79" s="341"/>
      <c r="I79" s="337"/>
      <c r="J79" s="337"/>
      <c r="K79" s="337"/>
      <c r="L79" s="337"/>
      <c r="M79" s="337"/>
      <c r="N79" s="27" t="s">
        <v>452</v>
      </c>
      <c r="O79" s="25">
        <v>38636</v>
      </c>
      <c r="P79" s="345"/>
      <c r="Q79" s="345"/>
    </row>
    <row r="80" spans="2:17" ht="46.5" customHeight="1" outlineLevel="1" x14ac:dyDescent="0.25">
      <c r="B80" s="338" t="s">
        <v>472</v>
      </c>
      <c r="C80" s="340"/>
      <c r="D80" s="338" t="s">
        <v>286</v>
      </c>
      <c r="E80" s="344" t="s">
        <v>408</v>
      </c>
      <c r="F80" s="346"/>
      <c r="G80" s="338" t="s">
        <v>262</v>
      </c>
      <c r="H80" s="340"/>
      <c r="I80" s="336">
        <f>SUM(J80:M82)</f>
        <v>4117647.06</v>
      </c>
      <c r="J80" s="336">
        <v>0</v>
      </c>
      <c r="K80" s="336">
        <v>0</v>
      </c>
      <c r="L80" s="336">
        <v>3500000</v>
      </c>
      <c r="M80" s="336">
        <v>617647.06000000006</v>
      </c>
      <c r="N80" s="27" t="s">
        <v>516</v>
      </c>
      <c r="O80" s="61">
        <v>0.23</v>
      </c>
      <c r="P80" s="344" t="s">
        <v>445</v>
      </c>
      <c r="Q80" s="344" t="s">
        <v>520</v>
      </c>
    </row>
    <row r="81" spans="2:17" ht="33.75" customHeight="1" outlineLevel="1" x14ac:dyDescent="0.25">
      <c r="B81" s="339"/>
      <c r="C81" s="341"/>
      <c r="D81" s="339"/>
      <c r="E81" s="345"/>
      <c r="F81" s="347"/>
      <c r="G81" s="339"/>
      <c r="H81" s="341"/>
      <c r="I81" s="337"/>
      <c r="J81" s="337"/>
      <c r="K81" s="337"/>
      <c r="L81" s="337"/>
      <c r="M81" s="337"/>
      <c r="N81" s="27" t="s">
        <v>441</v>
      </c>
      <c r="O81" s="38">
        <v>1</v>
      </c>
      <c r="P81" s="345"/>
      <c r="Q81" s="345"/>
    </row>
    <row r="82" spans="2:17" ht="78" customHeight="1" outlineLevel="1" x14ac:dyDescent="0.25">
      <c r="B82" s="339"/>
      <c r="C82" s="341"/>
      <c r="D82" s="339"/>
      <c r="E82" s="345"/>
      <c r="F82" s="347"/>
      <c r="G82" s="339"/>
      <c r="H82" s="341"/>
      <c r="I82" s="337"/>
      <c r="J82" s="337"/>
      <c r="K82" s="337"/>
      <c r="L82" s="337"/>
      <c r="M82" s="337"/>
      <c r="N82" s="27" t="s">
        <v>452</v>
      </c>
      <c r="O82" s="25">
        <v>12424</v>
      </c>
      <c r="P82" s="345"/>
      <c r="Q82" s="345"/>
    </row>
    <row r="83" spans="2:17" ht="39" customHeight="1" outlineLevel="1" x14ac:dyDescent="0.25">
      <c r="B83" s="338" t="s">
        <v>473</v>
      </c>
      <c r="C83" s="340"/>
      <c r="D83" s="338" t="s">
        <v>286</v>
      </c>
      <c r="E83" s="344" t="s">
        <v>408</v>
      </c>
      <c r="F83" s="346"/>
      <c r="G83" s="338" t="s">
        <v>262</v>
      </c>
      <c r="H83" s="340"/>
      <c r="I83" s="336">
        <f>SUM(J83:M84)</f>
        <v>2352941.1800000002</v>
      </c>
      <c r="J83" s="336">
        <v>0</v>
      </c>
      <c r="K83" s="336">
        <v>0</v>
      </c>
      <c r="L83" s="336">
        <v>2000000</v>
      </c>
      <c r="M83" s="336">
        <v>352941.18</v>
      </c>
      <c r="N83" s="27" t="s">
        <v>448</v>
      </c>
      <c r="O83" s="38">
        <v>16000</v>
      </c>
      <c r="P83" s="644" t="s">
        <v>746</v>
      </c>
      <c r="Q83" s="344" t="s">
        <v>747</v>
      </c>
    </row>
    <row r="84" spans="2:17" ht="234" customHeight="1" outlineLevel="1" x14ac:dyDescent="0.25">
      <c r="B84" s="339"/>
      <c r="C84" s="341"/>
      <c r="D84" s="339"/>
      <c r="E84" s="345"/>
      <c r="F84" s="347"/>
      <c r="G84" s="339"/>
      <c r="H84" s="341"/>
      <c r="I84" s="337"/>
      <c r="J84" s="337"/>
      <c r="K84" s="337"/>
      <c r="L84" s="337"/>
      <c r="M84" s="337"/>
      <c r="N84" s="27" t="s">
        <v>441</v>
      </c>
      <c r="O84" s="38">
        <v>1</v>
      </c>
      <c r="P84" s="345"/>
      <c r="Q84" s="345"/>
    </row>
    <row r="85" spans="2:17" ht="15.75" x14ac:dyDescent="0.25">
      <c r="B85" s="560" t="s">
        <v>105</v>
      </c>
      <c r="C85" s="560"/>
      <c r="D85" s="560"/>
      <c r="E85" s="560"/>
      <c r="F85" s="560"/>
      <c r="G85" s="560"/>
      <c r="H85" s="560"/>
      <c r="I85" s="48">
        <f>I47+I55</f>
        <v>38414337.680000007</v>
      </c>
      <c r="J85" s="48">
        <f>J47+J55</f>
        <v>0</v>
      </c>
      <c r="K85" s="48">
        <f>K47+K55</f>
        <v>0</v>
      </c>
      <c r="L85" s="48">
        <f>L47+L55</f>
        <v>32652187</v>
      </c>
      <c r="M85" s="48">
        <f>M47+M55</f>
        <v>5762150.6799999997</v>
      </c>
      <c r="N85" s="561"/>
      <c r="O85" s="561"/>
      <c r="P85" s="561"/>
      <c r="Q85" s="561"/>
    </row>
    <row r="86" spans="2:17" ht="15.75" x14ac:dyDescent="0.25">
      <c r="B86" s="56" t="s">
        <v>474</v>
      </c>
      <c r="C86" s="53"/>
      <c r="D86" s="53"/>
      <c r="E86" s="53"/>
      <c r="F86" s="53"/>
      <c r="G86" s="53"/>
      <c r="H86" s="53"/>
      <c r="I86" s="54"/>
      <c r="J86" s="54"/>
      <c r="K86" s="54"/>
      <c r="L86" s="54"/>
      <c r="M86" s="54"/>
      <c r="N86" s="55"/>
      <c r="O86" s="55"/>
      <c r="P86" s="55"/>
      <c r="Q86" s="55"/>
    </row>
    <row r="87" spans="2:17" ht="48" customHeight="1" x14ac:dyDescent="0.25">
      <c r="B87" s="460" t="s">
        <v>737</v>
      </c>
      <c r="C87" s="460"/>
      <c r="D87" s="460"/>
      <c r="E87" s="460"/>
      <c r="F87" s="460"/>
      <c r="G87" s="460"/>
      <c r="H87" s="460"/>
      <c r="I87" s="460"/>
      <c r="J87" s="460"/>
      <c r="K87" s="460"/>
      <c r="L87" s="460"/>
      <c r="M87" s="460"/>
      <c r="N87" s="460"/>
      <c r="O87" s="460"/>
      <c r="P87" s="460"/>
      <c r="Q87" s="460"/>
    </row>
    <row r="88" spans="2:17" ht="15.75" x14ac:dyDescent="0.25">
      <c r="B88" s="53"/>
      <c r="C88" s="53"/>
      <c r="D88" s="53"/>
      <c r="E88" s="53"/>
      <c r="F88" s="53"/>
      <c r="G88" s="53"/>
      <c r="H88" s="53"/>
      <c r="I88" s="54"/>
      <c r="J88" s="54"/>
      <c r="K88" s="54"/>
      <c r="L88" s="54"/>
      <c r="M88" s="54"/>
      <c r="N88" s="55"/>
      <c r="O88" s="55"/>
      <c r="P88" s="55"/>
      <c r="Q88" s="55"/>
    </row>
    <row r="90" spans="2:17" ht="15.75" x14ac:dyDescent="0.25">
      <c r="B90" s="448" t="s">
        <v>106</v>
      </c>
      <c r="C90" s="448"/>
      <c r="D90" s="448"/>
      <c r="E90" s="448"/>
    </row>
    <row r="91" spans="2:17" ht="35.450000000000003" customHeight="1" x14ac:dyDescent="0.25">
      <c r="B91" s="10" t="s">
        <v>3</v>
      </c>
      <c r="C91" s="401" t="s">
        <v>107</v>
      </c>
      <c r="D91" s="401"/>
      <c r="E91" s="401"/>
      <c r="F91" s="400" t="s">
        <v>108</v>
      </c>
      <c r="G91" s="400"/>
      <c r="H91" s="400"/>
      <c r="I91" s="400"/>
      <c r="J91" s="401" t="s">
        <v>109</v>
      </c>
      <c r="K91" s="400"/>
      <c r="L91" s="400"/>
      <c r="M91" s="400"/>
    </row>
    <row r="92" spans="2:17" ht="15.75" x14ac:dyDescent="0.25">
      <c r="B92" s="4">
        <v>1</v>
      </c>
      <c r="C92" s="365">
        <v>2</v>
      </c>
      <c r="D92" s="365"/>
      <c r="E92" s="365"/>
      <c r="F92" s="365">
        <v>3</v>
      </c>
      <c r="G92" s="365"/>
      <c r="H92" s="365"/>
      <c r="I92" s="365"/>
      <c r="J92" s="365">
        <v>4</v>
      </c>
      <c r="K92" s="365"/>
      <c r="L92" s="365"/>
      <c r="M92" s="365"/>
    </row>
    <row r="93" spans="2:17" ht="33" customHeight="1" x14ac:dyDescent="0.25">
      <c r="B93" s="8"/>
      <c r="C93" s="455" t="s">
        <v>304</v>
      </c>
      <c r="D93" s="455"/>
      <c r="E93" s="455"/>
      <c r="F93" s="456"/>
      <c r="G93" s="456"/>
      <c r="H93" s="456"/>
      <c r="I93" s="456"/>
      <c r="J93" s="456"/>
      <c r="K93" s="456"/>
      <c r="L93" s="456"/>
      <c r="M93" s="456"/>
    </row>
    <row r="95" spans="2:17" ht="15.75" x14ac:dyDescent="0.25">
      <c r="B95" s="448" t="s">
        <v>110</v>
      </c>
      <c r="C95" s="448"/>
      <c r="D95" s="448"/>
      <c r="E95" s="448"/>
      <c r="F95" s="448"/>
    </row>
    <row r="96" spans="2:17" ht="33.6" customHeight="1" x14ac:dyDescent="0.25">
      <c r="B96" s="10" t="s">
        <v>3</v>
      </c>
      <c r="C96" s="400" t="s">
        <v>111</v>
      </c>
      <c r="D96" s="400"/>
      <c r="E96" s="400"/>
      <c r="F96" s="400" t="s">
        <v>108</v>
      </c>
      <c r="G96" s="400"/>
      <c r="H96" s="400"/>
      <c r="I96" s="400"/>
      <c r="J96" s="401" t="s">
        <v>112</v>
      </c>
      <c r="K96" s="400"/>
      <c r="L96" s="400"/>
      <c r="M96" s="400"/>
    </row>
    <row r="97" spans="2:13" ht="15.75" x14ac:dyDescent="0.25">
      <c r="B97" s="4">
        <v>1</v>
      </c>
      <c r="C97" s="365">
        <v>2</v>
      </c>
      <c r="D97" s="365"/>
      <c r="E97" s="365"/>
      <c r="F97" s="365">
        <v>3</v>
      </c>
      <c r="G97" s="365"/>
      <c r="H97" s="365"/>
      <c r="I97" s="365"/>
      <c r="J97" s="365">
        <v>4</v>
      </c>
      <c r="K97" s="365"/>
      <c r="L97" s="365"/>
      <c r="M97" s="365"/>
    </row>
    <row r="98" spans="2:13" ht="48" customHeight="1" x14ac:dyDescent="0.25">
      <c r="B98" s="8"/>
      <c r="C98" s="455" t="s">
        <v>305</v>
      </c>
      <c r="D98" s="455"/>
      <c r="E98" s="455"/>
      <c r="F98" s="456"/>
      <c r="G98" s="456"/>
      <c r="H98" s="456"/>
      <c r="I98" s="456"/>
      <c r="J98" s="456"/>
      <c r="K98" s="456"/>
      <c r="L98" s="456"/>
      <c r="M98" s="456"/>
    </row>
    <row r="100" spans="2:13" ht="15.75" x14ac:dyDescent="0.25">
      <c r="B100" s="448" t="s">
        <v>113</v>
      </c>
      <c r="C100" s="448"/>
      <c r="D100" s="448"/>
    </row>
    <row r="101" spans="2:13" ht="38.450000000000003" customHeight="1" x14ac:dyDescent="0.25">
      <c r="B101" s="10" t="s">
        <v>3</v>
      </c>
      <c r="C101" s="401" t="s">
        <v>114</v>
      </c>
      <c r="D101" s="401"/>
      <c r="E101" s="401"/>
      <c r="F101" s="449" t="s">
        <v>115</v>
      </c>
      <c r="G101" s="450"/>
      <c r="H101" s="450"/>
      <c r="I101" s="450"/>
      <c r="J101" s="450"/>
      <c r="K101" s="450"/>
      <c r="L101" s="450"/>
      <c r="M101" s="451"/>
    </row>
    <row r="102" spans="2:13" ht="15.75" x14ac:dyDescent="0.25">
      <c r="B102" s="4">
        <v>1</v>
      </c>
      <c r="C102" s="365">
        <v>2</v>
      </c>
      <c r="D102" s="365"/>
      <c r="E102" s="365"/>
      <c r="F102" s="452">
        <v>3</v>
      </c>
      <c r="G102" s="453"/>
      <c r="H102" s="453"/>
      <c r="I102" s="453"/>
      <c r="J102" s="453"/>
      <c r="K102" s="453"/>
      <c r="L102" s="453"/>
      <c r="M102" s="454"/>
    </row>
    <row r="103" spans="2:13" ht="14.45" customHeight="1" x14ac:dyDescent="0.25">
      <c r="B103" s="26" t="s">
        <v>15</v>
      </c>
      <c r="C103" s="444"/>
      <c r="D103" s="444"/>
      <c r="E103" s="444"/>
      <c r="F103" s="445"/>
      <c r="G103" s="446"/>
      <c r="H103" s="446"/>
      <c r="I103" s="446"/>
      <c r="J103" s="446"/>
      <c r="K103" s="446"/>
      <c r="L103" s="446"/>
      <c r="M103" s="447"/>
    </row>
    <row r="105" spans="2:13" ht="15.75" x14ac:dyDescent="0.25">
      <c r="B105" s="448" t="s">
        <v>116</v>
      </c>
      <c r="C105" s="448"/>
      <c r="D105" s="448"/>
      <c r="E105" s="448"/>
      <c r="F105" s="448"/>
      <c r="G105" s="448"/>
    </row>
    <row r="106" spans="2:13" ht="15.6" customHeight="1" x14ac:dyDescent="0.25">
      <c r="B106" s="10" t="s">
        <v>3</v>
      </c>
      <c r="C106" s="449" t="s">
        <v>117</v>
      </c>
      <c r="D106" s="450"/>
      <c r="E106" s="450"/>
      <c r="F106" s="450"/>
      <c r="G106" s="450"/>
      <c r="H106" s="450"/>
      <c r="I106" s="450"/>
      <c r="J106" s="450"/>
      <c r="K106" s="450"/>
      <c r="L106" s="450"/>
      <c r="M106" s="451"/>
    </row>
    <row r="107" spans="2:13" ht="15.75" x14ac:dyDescent="0.25">
      <c r="B107" s="4">
        <v>1</v>
      </c>
      <c r="C107" s="452">
        <v>2</v>
      </c>
      <c r="D107" s="453"/>
      <c r="E107" s="453"/>
      <c r="F107" s="453"/>
      <c r="G107" s="453"/>
      <c r="H107" s="453"/>
      <c r="I107" s="453"/>
      <c r="J107" s="453"/>
      <c r="K107" s="453"/>
      <c r="L107" s="453"/>
      <c r="M107" s="454"/>
    </row>
    <row r="108" spans="2:13" ht="15.75" x14ac:dyDescent="0.25">
      <c r="B108" s="8"/>
      <c r="C108" s="441" t="s">
        <v>306</v>
      </c>
      <c r="D108" s="442"/>
      <c r="E108" s="442"/>
      <c r="F108" s="442"/>
      <c r="G108" s="442"/>
      <c r="H108" s="442"/>
      <c r="I108" s="442"/>
      <c r="J108" s="442"/>
      <c r="K108" s="442"/>
      <c r="L108" s="442"/>
      <c r="M108" s="443"/>
    </row>
  </sheetData>
  <mergeCells count="283">
    <mergeCell ref="F101:M101"/>
    <mergeCell ref="C102:E102"/>
    <mergeCell ref="F102:M102"/>
    <mergeCell ref="C103:E103"/>
    <mergeCell ref="F103:M103"/>
    <mergeCell ref="B105:G105"/>
    <mergeCell ref="C106:M106"/>
    <mergeCell ref="C107:M107"/>
    <mergeCell ref="C108:M108"/>
    <mergeCell ref="P75:P76"/>
    <mergeCell ref="Q75:Q76"/>
    <mergeCell ref="B83:B84"/>
    <mergeCell ref="C83:C84"/>
    <mergeCell ref="D83:D84"/>
    <mergeCell ref="E83:E84"/>
    <mergeCell ref="F83:F84"/>
    <mergeCell ref="G83:G84"/>
    <mergeCell ref="H83:H84"/>
    <mergeCell ref="I83:I84"/>
    <mergeCell ref="J83:J84"/>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12:B13"/>
    <mergeCell ref="C12:D13"/>
    <mergeCell ref="C14:D15"/>
    <mergeCell ref="E14:G15"/>
    <mergeCell ref="H14:J14"/>
    <mergeCell ref="B16:B17"/>
    <mergeCell ref="C16:D17"/>
    <mergeCell ref="E16:G17"/>
    <mergeCell ref="H16:J16"/>
    <mergeCell ref="B31:E31"/>
    <mergeCell ref="F31:H31"/>
    <mergeCell ref="B32:E32"/>
    <mergeCell ref="F32:H32"/>
    <mergeCell ref="B29:E29"/>
    <mergeCell ref="F29:H29"/>
    <mergeCell ref="B36:E36"/>
    <mergeCell ref="B10:B11"/>
    <mergeCell ref="C10:D11"/>
    <mergeCell ref="B2:Q2"/>
    <mergeCell ref="B4:Q4"/>
    <mergeCell ref="B6:H6"/>
    <mergeCell ref="B7:B8"/>
    <mergeCell ref="C7:D8"/>
    <mergeCell ref="E7:G8"/>
    <mergeCell ref="H7:J8"/>
    <mergeCell ref="K7:N7"/>
    <mergeCell ref="K8:M8"/>
    <mergeCell ref="E10:G11"/>
    <mergeCell ref="H10:J10"/>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F36:H36"/>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1" priority="10">
      <formula>$L$47&gt;$I$47*0.85</formula>
    </cfRule>
  </conditionalFormatting>
  <conditionalFormatting sqref="L52:L54">
    <cfRule type="expression" dxfId="80" priority="9">
      <formula>$L$52&gt;$I$52*0.85</formula>
    </cfRule>
  </conditionalFormatting>
  <conditionalFormatting sqref="L55:L64">
    <cfRule type="expression" dxfId="79" priority="8">
      <formula>$L$55&gt;$I$55*0.85</formula>
    </cfRule>
  </conditionalFormatting>
  <conditionalFormatting sqref="L65:L67">
    <cfRule type="expression" dxfId="78" priority="7">
      <formula>$L$65&gt;$I$65*0.85</formula>
    </cfRule>
  </conditionalFormatting>
  <conditionalFormatting sqref="L68:L70">
    <cfRule type="expression" dxfId="77" priority="6">
      <formula>$L$68&gt;$I$68*0.85</formula>
    </cfRule>
  </conditionalFormatting>
  <conditionalFormatting sqref="L71:L74">
    <cfRule type="expression" dxfId="76" priority="5">
      <formula>$L$71&gt;$I$71*0.85</formula>
    </cfRule>
  </conditionalFormatting>
  <conditionalFormatting sqref="L75:L76">
    <cfRule type="expression" dxfId="75" priority="4">
      <formula>$L$75&gt;$I$75*0.85</formula>
    </cfRule>
  </conditionalFormatting>
  <conditionalFormatting sqref="L77:L79">
    <cfRule type="expression" dxfId="74" priority="3">
      <formula>$L$77&gt;$I$77*0.85</formula>
    </cfRule>
  </conditionalFormatting>
  <conditionalFormatting sqref="L80:L82">
    <cfRule type="expression" dxfId="73" priority="2">
      <formula>$L$80&gt;$I$80*0.85</formula>
    </cfRule>
  </conditionalFormatting>
  <conditionalFormatting sqref="L83:L84">
    <cfRule type="expression" dxfId="72"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143"/>
  <sheetViews>
    <sheetView zoomScaleNormal="100" workbookViewId="0">
      <pane ySplit="4" topLeftCell="A121" activePane="bottomLeft" state="frozen"/>
      <selection activeCell="P125" sqref="P125:P129"/>
      <selection pane="bottomLeft" activeCell="S57" sqref="S57"/>
    </sheetView>
  </sheetViews>
  <sheetFormatPr defaultRowHeight="15" outlineLevelRow="1" x14ac:dyDescent="0.25"/>
  <cols>
    <col min="2" max="2" width="17.5703125" customWidth="1"/>
    <col min="3" max="3" width="12.85546875" customWidth="1"/>
    <col min="4" max="4" width="19.7109375" customWidth="1"/>
    <col min="5" max="5" width="20.42578125" customWidth="1"/>
    <col min="6" max="6" width="11.710937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8" width="14.28515625" customWidth="1"/>
    <col min="20" max="20" width="12.42578125" bestFit="1" customWidth="1"/>
  </cols>
  <sheetData>
    <row r="1" spans="2:17" ht="15.75" x14ac:dyDescent="0.25">
      <c r="B1" s="7"/>
      <c r="C1" s="7"/>
      <c r="D1" s="7"/>
      <c r="E1" s="7"/>
      <c r="F1" s="7"/>
      <c r="G1" s="7"/>
      <c r="H1" s="7"/>
      <c r="I1" s="7"/>
      <c r="J1" s="7"/>
      <c r="K1" s="7"/>
      <c r="L1" s="7"/>
      <c r="M1" s="7"/>
      <c r="N1" s="7"/>
      <c r="O1" s="7"/>
      <c r="P1" s="7"/>
      <c r="Q1" s="7"/>
    </row>
    <row r="2" spans="2:17" ht="15.75" x14ac:dyDescent="0.25">
      <c r="B2" s="505" t="s">
        <v>531</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15.75" x14ac:dyDescent="0.25">
      <c r="B4" s="505" t="s">
        <v>532</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91" t="s">
        <v>533</v>
      </c>
      <c r="D10" s="388"/>
      <c r="E10" s="391" t="s">
        <v>534</v>
      </c>
      <c r="F10" s="392"/>
      <c r="G10" s="393"/>
      <c r="H10" s="397">
        <v>0</v>
      </c>
      <c r="I10" s="438"/>
      <c r="J10" s="438"/>
      <c r="K10" s="397">
        <v>0</v>
      </c>
      <c r="L10" s="438"/>
      <c r="M10" s="438"/>
      <c r="N10" s="78">
        <f>O52</f>
        <v>2011</v>
      </c>
    </row>
    <row r="11" spans="2:17" ht="15.75" x14ac:dyDescent="0.25">
      <c r="B11" s="543"/>
      <c r="C11" s="407"/>
      <c r="D11" s="406"/>
      <c r="E11" s="407"/>
      <c r="F11" s="408"/>
      <c r="G11" s="409"/>
      <c r="H11" s="106"/>
      <c r="I11" s="128"/>
      <c r="J11" s="129"/>
      <c r="K11" s="106"/>
      <c r="L11" s="128"/>
      <c r="M11" s="129"/>
      <c r="N11" s="233"/>
    </row>
    <row r="12" spans="2:17" ht="31.5" customHeight="1" x14ac:dyDescent="0.25">
      <c r="B12" s="544"/>
      <c r="C12" s="389"/>
      <c r="D12" s="390"/>
      <c r="E12" s="394"/>
      <c r="F12" s="395"/>
      <c r="G12" s="396"/>
      <c r="H12" s="384" t="s">
        <v>20</v>
      </c>
      <c r="I12" s="385"/>
      <c r="J12" s="386"/>
      <c r="K12" s="384" t="s">
        <v>18</v>
      </c>
      <c r="L12" s="385"/>
      <c r="M12" s="386"/>
      <c r="N12" s="11" t="s">
        <v>23</v>
      </c>
      <c r="O12" s="36"/>
      <c r="P12" s="37"/>
    </row>
    <row r="13" spans="2:17" ht="15.75" x14ac:dyDescent="0.25">
      <c r="B13" s="542" t="s">
        <v>48</v>
      </c>
      <c r="C13" s="387" t="s">
        <v>535</v>
      </c>
      <c r="D13" s="388"/>
      <c r="E13" s="391" t="s">
        <v>536</v>
      </c>
      <c r="F13" s="392"/>
      <c r="G13" s="393"/>
      <c r="H13" s="397">
        <v>0</v>
      </c>
      <c r="I13" s="398"/>
      <c r="J13" s="398"/>
      <c r="K13" s="397">
        <v>0</v>
      </c>
      <c r="L13" s="398"/>
      <c r="M13" s="398"/>
      <c r="N13" s="12">
        <f>O80</f>
        <v>80</v>
      </c>
    </row>
    <row r="14" spans="2:17" ht="33" customHeight="1" x14ac:dyDescent="0.25">
      <c r="B14" s="544"/>
      <c r="C14" s="389"/>
      <c r="D14" s="390"/>
      <c r="E14" s="394"/>
      <c r="F14" s="395"/>
      <c r="G14" s="396"/>
      <c r="H14" s="384" t="s">
        <v>20</v>
      </c>
      <c r="I14" s="385"/>
      <c r="J14" s="386"/>
      <c r="K14" s="384" t="s">
        <v>18</v>
      </c>
      <c r="L14" s="385"/>
      <c r="M14" s="386"/>
      <c r="N14" s="11" t="s">
        <v>23</v>
      </c>
    </row>
    <row r="15" spans="2:17" ht="15.75" x14ac:dyDescent="0.25">
      <c r="B15" s="542" t="s">
        <v>49</v>
      </c>
      <c r="C15" s="387" t="s">
        <v>537</v>
      </c>
      <c r="D15" s="388"/>
      <c r="E15" s="391" t="s">
        <v>538</v>
      </c>
      <c r="F15" s="392"/>
      <c r="G15" s="393"/>
      <c r="H15" s="532">
        <v>0</v>
      </c>
      <c r="I15" s="438"/>
      <c r="J15" s="438"/>
      <c r="K15" s="532">
        <v>0</v>
      </c>
      <c r="L15" s="438"/>
      <c r="M15" s="438"/>
      <c r="N15" s="12">
        <f>O82</f>
        <v>80</v>
      </c>
    </row>
    <row r="16" spans="2:17" ht="36" customHeight="1" x14ac:dyDescent="0.25">
      <c r="B16" s="544"/>
      <c r="C16" s="389"/>
      <c r="D16" s="390"/>
      <c r="E16" s="394"/>
      <c r="F16" s="395"/>
      <c r="G16" s="396"/>
      <c r="H16" s="384" t="s">
        <v>20</v>
      </c>
      <c r="I16" s="385"/>
      <c r="J16" s="386"/>
      <c r="K16" s="384" t="s">
        <v>18</v>
      </c>
      <c r="L16" s="385"/>
      <c r="M16" s="386"/>
      <c r="N16" s="11" t="s">
        <v>23</v>
      </c>
    </row>
    <row r="19" spans="2:18" ht="15.75" x14ac:dyDescent="0.25">
      <c r="B19" s="374" t="s">
        <v>71</v>
      </c>
      <c r="C19" s="374"/>
      <c r="D19" s="374"/>
      <c r="E19" s="374"/>
      <c r="F19" s="374"/>
      <c r="G19" s="374"/>
    </row>
    <row r="20" spans="2:18" ht="15.75" x14ac:dyDescent="0.25">
      <c r="B20" s="375" t="s">
        <v>72</v>
      </c>
      <c r="C20" s="375"/>
      <c r="D20" s="375"/>
      <c r="E20" s="375"/>
      <c r="F20" s="375" t="s">
        <v>73</v>
      </c>
      <c r="G20" s="375"/>
      <c r="H20" s="375"/>
    </row>
    <row r="21" spans="2:18" ht="15.75" x14ac:dyDescent="0.25">
      <c r="B21" s="545">
        <v>1</v>
      </c>
      <c r="C21" s="545"/>
      <c r="D21" s="545"/>
      <c r="E21" s="545"/>
      <c r="F21" s="545">
        <v>2</v>
      </c>
      <c r="G21" s="545"/>
      <c r="H21" s="545"/>
    </row>
    <row r="22" spans="2:18" ht="15.75" customHeight="1" x14ac:dyDescent="0.25">
      <c r="B22" s="579" t="s">
        <v>74</v>
      </c>
      <c r="C22" s="580"/>
      <c r="D22" s="580"/>
      <c r="E22" s="581"/>
      <c r="F22" s="666">
        <f>L115</f>
        <v>13361928.620000001</v>
      </c>
      <c r="G22" s="666"/>
      <c r="H22" s="666"/>
    </row>
    <row r="23" spans="2:18" ht="15.75" x14ac:dyDescent="0.25">
      <c r="B23" s="582"/>
      <c r="C23" s="583"/>
      <c r="D23" s="583"/>
      <c r="E23" s="584"/>
      <c r="F23" s="410"/>
      <c r="G23" s="411"/>
      <c r="H23" s="412"/>
    </row>
    <row r="24" spans="2:18" ht="15.75" x14ac:dyDescent="0.25">
      <c r="B24" s="372" t="s">
        <v>75</v>
      </c>
      <c r="C24" s="372"/>
      <c r="D24" s="372"/>
      <c r="E24" s="372"/>
      <c r="F24" s="417"/>
      <c r="G24" s="417"/>
      <c r="H24" s="417"/>
    </row>
    <row r="25" spans="2:18" ht="15.75" x14ac:dyDescent="0.25">
      <c r="B25" s="368"/>
      <c r="C25" s="368"/>
      <c r="D25" s="368"/>
      <c r="E25" s="368"/>
      <c r="F25" s="417"/>
      <c r="G25" s="417"/>
      <c r="H25" s="417"/>
      <c r="M25" s="79"/>
    </row>
    <row r="26" spans="2:18" ht="31.15" customHeight="1" x14ac:dyDescent="0.25">
      <c r="B26" s="372" t="s">
        <v>312</v>
      </c>
      <c r="C26" s="372"/>
      <c r="D26" s="372"/>
      <c r="E26" s="372"/>
      <c r="F26" s="373">
        <f>F29</f>
        <v>0</v>
      </c>
      <c r="G26" s="373"/>
      <c r="H26" s="373"/>
      <c r="N26" s="126"/>
      <c r="O26" s="126"/>
      <c r="P26" s="126"/>
      <c r="Q26" s="126"/>
      <c r="R26" s="126"/>
    </row>
    <row r="27" spans="2:18" ht="15.75" x14ac:dyDescent="0.25">
      <c r="B27" s="368" t="s">
        <v>253</v>
      </c>
      <c r="C27" s="368"/>
      <c r="D27" s="368"/>
      <c r="E27" s="368"/>
      <c r="F27" s="417"/>
      <c r="G27" s="417"/>
      <c r="H27" s="417"/>
      <c r="N27" s="127"/>
      <c r="O27" s="126"/>
      <c r="P27" s="126"/>
      <c r="Q27" s="127"/>
      <c r="R27" s="127"/>
    </row>
    <row r="28" spans="2:18" ht="31.5" customHeight="1" x14ac:dyDescent="0.25">
      <c r="B28" s="368" t="s">
        <v>254</v>
      </c>
      <c r="C28" s="368"/>
      <c r="D28" s="368"/>
      <c r="E28" s="368"/>
      <c r="F28" s="417"/>
      <c r="G28" s="417"/>
      <c r="H28" s="417"/>
    </row>
    <row r="29" spans="2:18" ht="15.75" x14ac:dyDescent="0.25">
      <c r="B29" s="368" t="s">
        <v>76</v>
      </c>
      <c r="C29" s="368"/>
      <c r="D29" s="368"/>
      <c r="E29" s="368"/>
      <c r="F29" s="417"/>
      <c r="G29" s="417"/>
      <c r="H29" s="417"/>
    </row>
    <row r="30" spans="2:18" ht="15.75" customHeight="1" x14ac:dyDescent="0.25">
      <c r="B30" s="579" t="s">
        <v>313</v>
      </c>
      <c r="C30" s="580"/>
      <c r="D30" s="580"/>
      <c r="E30" s="581"/>
      <c r="F30" s="666">
        <f>L115</f>
        <v>13361928.620000001</v>
      </c>
      <c r="G30" s="666"/>
      <c r="H30" s="666"/>
    </row>
    <row r="31" spans="2:18" ht="15.75" x14ac:dyDescent="0.25">
      <c r="B31" s="582"/>
      <c r="C31" s="583"/>
      <c r="D31" s="583"/>
      <c r="E31" s="584"/>
      <c r="F31" s="410"/>
      <c r="G31" s="411"/>
      <c r="H31" s="412"/>
    </row>
    <row r="32" spans="2:18" ht="15.75" x14ac:dyDescent="0.25">
      <c r="B32" s="368" t="s">
        <v>255</v>
      </c>
      <c r="C32" s="368"/>
      <c r="D32" s="368"/>
      <c r="E32" s="368"/>
      <c r="F32" s="417"/>
      <c r="G32" s="417"/>
      <c r="H32" s="417"/>
    </row>
    <row r="33" spans="2:17" ht="31.5" customHeight="1" x14ac:dyDescent="0.25">
      <c r="B33" s="368" t="s">
        <v>256</v>
      </c>
      <c r="C33" s="368"/>
      <c r="D33" s="368"/>
      <c r="E33" s="368"/>
      <c r="F33" s="417"/>
      <c r="G33" s="417"/>
      <c r="H33" s="417"/>
    </row>
    <row r="34" spans="2:17" ht="15.75" customHeight="1" x14ac:dyDescent="0.25">
      <c r="B34" s="479" t="s">
        <v>77</v>
      </c>
      <c r="C34" s="588"/>
      <c r="D34" s="588"/>
      <c r="E34" s="487"/>
      <c r="F34" s="416">
        <f>L115</f>
        <v>13361928.620000001</v>
      </c>
      <c r="G34" s="416"/>
      <c r="H34" s="416"/>
    </row>
    <row r="35" spans="2:17" ht="15.75" x14ac:dyDescent="0.25">
      <c r="B35" s="518"/>
      <c r="C35" s="589"/>
      <c r="D35" s="589"/>
      <c r="E35" s="590"/>
      <c r="F35" s="427"/>
      <c r="G35" s="428"/>
      <c r="H35" s="429"/>
    </row>
    <row r="36" spans="2:17" ht="15.75" x14ac:dyDescent="0.25">
      <c r="B36" s="372" t="s">
        <v>257</v>
      </c>
      <c r="C36" s="372"/>
      <c r="D36" s="372"/>
      <c r="E36" s="372"/>
      <c r="F36" s="417"/>
      <c r="G36" s="417"/>
      <c r="H36" s="417"/>
    </row>
    <row r="37" spans="2:17" ht="15.75" x14ac:dyDescent="0.25">
      <c r="B37" s="368"/>
      <c r="C37" s="368"/>
      <c r="D37" s="368"/>
      <c r="E37" s="368"/>
      <c r="F37" s="417"/>
      <c r="G37" s="417"/>
      <c r="H37" s="417"/>
    </row>
    <row r="38" spans="2:17" ht="15.75" x14ac:dyDescent="0.25">
      <c r="B38" s="579" t="s">
        <v>78</v>
      </c>
      <c r="C38" s="580"/>
      <c r="D38" s="580"/>
      <c r="E38" s="581"/>
      <c r="F38" s="373">
        <f>M115</f>
        <v>2664602.4899999998</v>
      </c>
      <c r="G38" s="373"/>
      <c r="H38" s="373"/>
    </row>
    <row r="39" spans="2:17" ht="15.75" x14ac:dyDescent="0.25">
      <c r="B39" s="582"/>
      <c r="C39" s="583"/>
      <c r="D39" s="583"/>
      <c r="E39" s="584"/>
      <c r="F39" s="667"/>
      <c r="G39" s="668"/>
      <c r="H39" s="669"/>
    </row>
    <row r="40" spans="2:17" ht="15.75" x14ac:dyDescent="0.25">
      <c r="B40" s="479" t="s">
        <v>79</v>
      </c>
      <c r="C40" s="588"/>
      <c r="D40" s="588"/>
      <c r="E40" s="487"/>
      <c r="F40" s="420">
        <f>M115-F42</f>
        <v>2387316.38</v>
      </c>
      <c r="G40" s="421"/>
      <c r="H40" s="422"/>
    </row>
    <row r="41" spans="2:17" ht="15.75" x14ac:dyDescent="0.25">
      <c r="B41" s="518"/>
      <c r="C41" s="589"/>
      <c r="D41" s="589"/>
      <c r="E41" s="590"/>
      <c r="F41" s="427"/>
      <c r="G41" s="428"/>
      <c r="H41" s="429"/>
    </row>
    <row r="42" spans="2:17" ht="15.75" x14ac:dyDescent="0.25">
      <c r="B42" s="368" t="s">
        <v>80</v>
      </c>
      <c r="C42" s="368"/>
      <c r="D42" s="368"/>
      <c r="E42" s="368"/>
      <c r="F42" s="417">
        <f>26080.2+251205.91</f>
        <v>277286.11</v>
      </c>
      <c r="G42" s="417"/>
      <c r="H42" s="417"/>
    </row>
    <row r="43" spans="2:17" ht="15.75" x14ac:dyDescent="0.25">
      <c r="B43" s="368" t="s">
        <v>81</v>
      </c>
      <c r="C43" s="368"/>
      <c r="D43" s="368"/>
      <c r="E43" s="368"/>
      <c r="F43" s="417">
        <v>0</v>
      </c>
      <c r="G43" s="417"/>
      <c r="H43" s="417"/>
    </row>
    <row r="44" spans="2:17" ht="15.75" x14ac:dyDescent="0.25">
      <c r="B44" s="579" t="s">
        <v>82</v>
      </c>
      <c r="C44" s="580"/>
      <c r="D44" s="580"/>
      <c r="E44" s="581"/>
      <c r="F44" s="666">
        <f>I115</f>
        <v>16026531.110000001</v>
      </c>
      <c r="G44" s="666"/>
      <c r="H44" s="666"/>
    </row>
    <row r="45" spans="2:17" ht="15.75" x14ac:dyDescent="0.25">
      <c r="B45" s="582"/>
      <c r="C45" s="583"/>
      <c r="D45" s="583"/>
      <c r="E45" s="584"/>
      <c r="F45" s="585"/>
      <c r="G45" s="586"/>
      <c r="H45" s="587"/>
    </row>
    <row r="47" spans="2:17" ht="15.75" x14ac:dyDescent="0.25">
      <c r="B47" s="374" t="s">
        <v>83</v>
      </c>
      <c r="C47" s="374"/>
      <c r="D47" s="374"/>
      <c r="E47" s="374"/>
      <c r="F47" s="374"/>
      <c r="G47" s="374"/>
      <c r="H47" s="374"/>
    </row>
    <row r="48" spans="2:17" ht="16.149999999999999" customHeight="1" x14ac:dyDescent="0.25">
      <c r="B48" s="435" t="s">
        <v>84</v>
      </c>
      <c r="C48" s="401" t="s">
        <v>85</v>
      </c>
      <c r="D48" s="401" t="s">
        <v>86</v>
      </c>
      <c r="E48" s="401" t="s">
        <v>87</v>
      </c>
      <c r="F48" s="401" t="s">
        <v>88</v>
      </c>
      <c r="G48" s="401" t="s">
        <v>89</v>
      </c>
      <c r="H48" s="401" t="s">
        <v>90</v>
      </c>
      <c r="I48" s="401" t="s">
        <v>91</v>
      </c>
      <c r="J48" s="401"/>
      <c r="K48" s="401"/>
      <c r="L48" s="401"/>
      <c r="M48" s="401"/>
      <c r="N48" s="401" t="s">
        <v>6</v>
      </c>
      <c r="O48" s="401"/>
      <c r="P48" s="401" t="s">
        <v>92</v>
      </c>
      <c r="Q48" s="401" t="s">
        <v>93</v>
      </c>
    </row>
    <row r="49" spans="2:20" ht="46.9" customHeight="1" x14ac:dyDescent="0.25">
      <c r="B49" s="436"/>
      <c r="C49" s="401"/>
      <c r="D49" s="401"/>
      <c r="E49" s="401"/>
      <c r="F49" s="401"/>
      <c r="G49" s="401"/>
      <c r="H49" s="401"/>
      <c r="I49" s="401" t="s">
        <v>45</v>
      </c>
      <c r="J49" s="401" t="s">
        <v>94</v>
      </c>
      <c r="K49" s="401"/>
      <c r="L49" s="401"/>
      <c r="M49" s="401" t="s">
        <v>729</v>
      </c>
      <c r="N49" s="401" t="s">
        <v>96</v>
      </c>
      <c r="O49" s="401" t="s">
        <v>97</v>
      </c>
      <c r="P49" s="401"/>
      <c r="Q49" s="401"/>
    </row>
    <row r="50" spans="2:20" ht="96" customHeight="1" x14ac:dyDescent="0.25">
      <c r="B50" s="437"/>
      <c r="C50" s="401"/>
      <c r="D50" s="401"/>
      <c r="E50" s="401"/>
      <c r="F50" s="401"/>
      <c r="G50" s="401"/>
      <c r="H50" s="401"/>
      <c r="I50" s="401"/>
      <c r="J50" s="3" t="s">
        <v>98</v>
      </c>
      <c r="K50" s="3" t="s">
        <v>99</v>
      </c>
      <c r="L50" s="3" t="s">
        <v>100</v>
      </c>
      <c r="M50" s="401"/>
      <c r="N50" s="401"/>
      <c r="O50" s="401"/>
      <c r="P50" s="401"/>
      <c r="Q50" s="401"/>
    </row>
    <row r="51" spans="2:20" ht="15.75" x14ac:dyDescent="0.25">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25">
      <c r="B52" s="342" t="s">
        <v>539</v>
      </c>
      <c r="C52" s="344" t="s">
        <v>101</v>
      </c>
      <c r="D52" s="348" t="s">
        <v>614</v>
      </c>
      <c r="E52" s="348" t="s">
        <v>700</v>
      </c>
      <c r="F52" s="338" t="s">
        <v>261</v>
      </c>
      <c r="G52" s="338" t="s">
        <v>262</v>
      </c>
      <c r="H52" s="344" t="s">
        <v>102</v>
      </c>
      <c r="I52" s="140">
        <f>SUM(I58,I60,I62,I66,I68,I70,I72,I74,I76,I78)</f>
        <v>13414622.109999999</v>
      </c>
      <c r="J52" s="140">
        <f>SUM(J58:J79)</f>
        <v>0</v>
      </c>
      <c r="K52" s="140">
        <f>SUM(K58:K79)</f>
        <v>0</v>
      </c>
      <c r="L52" s="140">
        <f>SUM(L58,L60,L62:L79)</f>
        <v>11141806.370000001</v>
      </c>
      <c r="M52" s="140">
        <f>SUM(M58,M60,M62,M66,M68,M70,M72,M74,M76,M78)</f>
        <v>2272815.7399999998</v>
      </c>
      <c r="N52" s="338" t="s">
        <v>540</v>
      </c>
      <c r="O52" s="232">
        <f>O58+O60+O62+O66+O68+O70+O72+O74+O76+O78</f>
        <v>2011</v>
      </c>
      <c r="P52" s="438"/>
      <c r="Q52" s="344"/>
    </row>
    <row r="53" spans="2:20" ht="15.75" customHeight="1" x14ac:dyDescent="0.25">
      <c r="B53" s="343"/>
      <c r="C53" s="345"/>
      <c r="D53" s="349"/>
      <c r="E53" s="349"/>
      <c r="F53" s="339"/>
      <c r="G53" s="339"/>
      <c r="H53" s="345"/>
      <c r="I53" s="141"/>
      <c r="J53" s="141"/>
      <c r="K53" s="141"/>
      <c r="L53" s="141"/>
      <c r="M53" s="141"/>
      <c r="N53" s="339"/>
      <c r="O53" s="233"/>
      <c r="P53" s="439"/>
      <c r="Q53" s="345"/>
    </row>
    <row r="54" spans="2:20" ht="34.5" customHeight="1" x14ac:dyDescent="0.25">
      <c r="B54" s="343"/>
      <c r="C54" s="345"/>
      <c r="D54" s="349"/>
      <c r="E54" s="349"/>
      <c r="F54" s="339"/>
      <c r="G54" s="339"/>
      <c r="H54" s="345"/>
      <c r="I54" s="203"/>
      <c r="J54" s="203"/>
      <c r="K54" s="203"/>
      <c r="L54" s="203"/>
      <c r="M54" s="203"/>
      <c r="N54" s="354"/>
      <c r="O54" s="87" t="s">
        <v>23</v>
      </c>
      <c r="P54" s="439"/>
      <c r="Q54" s="345"/>
      <c r="T54" s="22"/>
    </row>
    <row r="55" spans="2:20" ht="15.75" x14ac:dyDescent="0.25">
      <c r="B55" s="343"/>
      <c r="C55" s="345"/>
      <c r="D55" s="349"/>
      <c r="E55" s="349"/>
      <c r="F55" s="339"/>
      <c r="G55" s="339"/>
      <c r="H55" s="345"/>
      <c r="I55" s="113"/>
      <c r="J55" s="113"/>
      <c r="K55" s="113"/>
      <c r="L55" s="113"/>
      <c r="M55" s="113"/>
      <c r="N55" s="338" t="s">
        <v>543</v>
      </c>
      <c r="O55" s="231">
        <f>O59+O61+O64+O67+O69+O71+O73+O75+O77+O79</f>
        <v>2011</v>
      </c>
      <c r="P55" s="439"/>
      <c r="Q55" s="345"/>
    </row>
    <row r="56" spans="2:20" ht="15.75" x14ac:dyDescent="0.25">
      <c r="B56" s="343"/>
      <c r="C56" s="345"/>
      <c r="D56" s="349"/>
      <c r="E56" s="349"/>
      <c r="F56" s="339"/>
      <c r="G56" s="339"/>
      <c r="H56" s="345"/>
      <c r="I56" s="113"/>
      <c r="J56" s="113"/>
      <c r="K56" s="113"/>
      <c r="L56" s="113"/>
      <c r="M56" s="113"/>
      <c r="N56" s="339"/>
      <c r="O56" s="200"/>
      <c r="P56" s="439"/>
      <c r="Q56" s="345"/>
    </row>
    <row r="57" spans="2:20" ht="96.75" customHeight="1" x14ac:dyDescent="0.25">
      <c r="B57" s="343"/>
      <c r="C57" s="345"/>
      <c r="D57" s="349"/>
      <c r="E57" s="349"/>
      <c r="F57" s="339"/>
      <c r="G57" s="339"/>
      <c r="H57" s="345"/>
      <c r="I57" s="113"/>
      <c r="J57" s="113"/>
      <c r="K57" s="113"/>
      <c r="L57" s="113"/>
      <c r="M57" s="113"/>
      <c r="N57" s="354"/>
      <c r="O57" s="87" t="s">
        <v>23</v>
      </c>
      <c r="P57" s="439"/>
      <c r="Q57" s="345"/>
    </row>
    <row r="58" spans="2:20" ht="67.5" customHeight="1" outlineLevel="1" x14ac:dyDescent="0.25">
      <c r="B58" s="338" t="s">
        <v>716</v>
      </c>
      <c r="C58" s="344"/>
      <c r="D58" s="338" t="s">
        <v>272</v>
      </c>
      <c r="E58" s="338" t="s">
        <v>546</v>
      </c>
      <c r="F58" s="338"/>
      <c r="G58" s="338" t="s">
        <v>262</v>
      </c>
      <c r="H58" s="344"/>
      <c r="I58" s="336">
        <f>SUM(J58:M59)</f>
        <v>138490</v>
      </c>
      <c r="J58" s="336">
        <v>0</v>
      </c>
      <c r="K58" s="336">
        <v>0</v>
      </c>
      <c r="L58" s="336">
        <v>117716.5</v>
      </c>
      <c r="M58" s="336">
        <v>20773.5</v>
      </c>
      <c r="N58" s="27" t="s">
        <v>547</v>
      </c>
      <c r="O58" s="38">
        <v>279</v>
      </c>
      <c r="P58" s="344" t="s">
        <v>445</v>
      </c>
      <c r="Q58" s="344" t="s">
        <v>520</v>
      </c>
    </row>
    <row r="59" spans="2:20" ht="78.75" customHeight="1" outlineLevel="1" x14ac:dyDescent="0.25">
      <c r="B59" s="339"/>
      <c r="C59" s="345"/>
      <c r="D59" s="339"/>
      <c r="E59" s="339"/>
      <c r="F59" s="339"/>
      <c r="G59" s="339"/>
      <c r="H59" s="345"/>
      <c r="I59" s="337"/>
      <c r="J59" s="337"/>
      <c r="K59" s="337"/>
      <c r="L59" s="337"/>
      <c r="M59" s="337"/>
      <c r="N59" s="27" t="s">
        <v>543</v>
      </c>
      <c r="O59" s="38">
        <v>279</v>
      </c>
      <c r="P59" s="361"/>
      <c r="Q59" s="345"/>
    </row>
    <row r="60" spans="2:20" ht="63" outlineLevel="1" x14ac:dyDescent="0.25">
      <c r="B60" s="338" t="s">
        <v>717</v>
      </c>
      <c r="C60" s="344"/>
      <c r="D60" s="338" t="s">
        <v>272</v>
      </c>
      <c r="E60" s="344" t="s">
        <v>549</v>
      </c>
      <c r="F60" s="338"/>
      <c r="G60" s="338" t="s">
        <v>262</v>
      </c>
      <c r="H60" s="344"/>
      <c r="I60" s="336">
        <v>793285</v>
      </c>
      <c r="J60" s="336">
        <v>0</v>
      </c>
      <c r="K60" s="336">
        <v>0</v>
      </c>
      <c r="L60" s="61">
        <v>413671.2</v>
      </c>
      <c r="M60" s="61">
        <v>379613.8</v>
      </c>
      <c r="N60" s="27" t="s">
        <v>547</v>
      </c>
      <c r="O60" s="38">
        <v>12</v>
      </c>
      <c r="P60" s="344" t="s">
        <v>445</v>
      </c>
      <c r="Q60" s="344" t="s">
        <v>520</v>
      </c>
    </row>
    <row r="61" spans="2:20" ht="87" customHeight="1" outlineLevel="1" x14ac:dyDescent="0.25">
      <c r="B61" s="339"/>
      <c r="C61" s="345"/>
      <c r="D61" s="339"/>
      <c r="E61" s="345"/>
      <c r="F61" s="339"/>
      <c r="G61" s="339"/>
      <c r="H61" s="345"/>
      <c r="I61" s="440"/>
      <c r="J61" s="440"/>
      <c r="K61" s="440"/>
      <c r="L61" s="204"/>
      <c r="M61" s="204"/>
      <c r="N61" s="27" t="s">
        <v>543</v>
      </c>
      <c r="O61" s="38">
        <v>12</v>
      </c>
      <c r="P61" s="361"/>
      <c r="Q61" s="345"/>
    </row>
    <row r="62" spans="2:20" ht="15.75" customHeight="1" outlineLevel="1" x14ac:dyDescent="0.25">
      <c r="B62" s="338" t="s">
        <v>600</v>
      </c>
      <c r="C62" s="338"/>
      <c r="D62" s="338" t="s">
        <v>281</v>
      </c>
      <c r="E62" s="338" t="s">
        <v>551</v>
      </c>
      <c r="F62" s="338"/>
      <c r="G62" s="338" t="s">
        <v>262</v>
      </c>
      <c r="H62" s="338"/>
      <c r="I62" s="61">
        <f>SUM(J62:M62)</f>
        <v>112400</v>
      </c>
      <c r="J62" s="61">
        <v>0</v>
      </c>
      <c r="K62" s="61">
        <v>0</v>
      </c>
      <c r="L62" s="61">
        <v>95540</v>
      </c>
      <c r="M62" s="61">
        <v>16860</v>
      </c>
      <c r="N62" s="338" t="s">
        <v>547</v>
      </c>
      <c r="O62" s="38">
        <v>260</v>
      </c>
      <c r="P62" s="344" t="s">
        <v>445</v>
      </c>
      <c r="Q62" s="344" t="s">
        <v>550</v>
      </c>
      <c r="R62" s="76"/>
    </row>
    <row r="63" spans="2:20" ht="50.25" customHeight="1" outlineLevel="1" x14ac:dyDescent="0.25">
      <c r="B63" s="339"/>
      <c r="C63" s="339"/>
      <c r="D63" s="339"/>
      <c r="E63" s="339"/>
      <c r="F63" s="339"/>
      <c r="G63" s="339"/>
      <c r="H63" s="339"/>
      <c r="I63" s="139"/>
      <c r="J63" s="139"/>
      <c r="K63" s="139"/>
      <c r="L63" s="139"/>
      <c r="M63" s="139"/>
      <c r="N63" s="354"/>
      <c r="O63" s="223"/>
      <c r="P63" s="345"/>
      <c r="Q63" s="345"/>
      <c r="R63" s="76"/>
    </row>
    <row r="64" spans="2:20" ht="15.75" outlineLevel="1" x14ac:dyDescent="0.25">
      <c r="B64" s="339"/>
      <c r="C64" s="339"/>
      <c r="D64" s="339"/>
      <c r="E64" s="339"/>
      <c r="F64" s="339"/>
      <c r="G64" s="339"/>
      <c r="H64" s="339"/>
      <c r="I64" s="146"/>
      <c r="J64" s="147"/>
      <c r="K64" s="147"/>
      <c r="L64" s="146"/>
      <c r="M64" s="146"/>
      <c r="N64" s="338" t="s">
        <v>543</v>
      </c>
      <c r="O64" s="38">
        <v>260</v>
      </c>
      <c r="P64" s="345"/>
      <c r="Q64" s="345"/>
    </row>
    <row r="65" spans="2:18" ht="50.25" customHeight="1" outlineLevel="1" x14ac:dyDescent="0.25">
      <c r="B65" s="354"/>
      <c r="C65" s="354"/>
      <c r="D65" s="354"/>
      <c r="E65" s="354"/>
      <c r="F65" s="354"/>
      <c r="G65" s="354"/>
      <c r="H65" s="354"/>
      <c r="I65" s="146"/>
      <c r="J65" s="147"/>
      <c r="K65" s="147"/>
      <c r="L65" s="146"/>
      <c r="M65" s="146"/>
      <c r="N65" s="354"/>
      <c r="O65" s="223"/>
      <c r="P65" s="83"/>
      <c r="Q65" s="83"/>
    </row>
    <row r="66" spans="2:18" ht="66.75" customHeight="1" outlineLevel="1" x14ac:dyDescent="0.25">
      <c r="B66" s="338" t="s">
        <v>602</v>
      </c>
      <c r="C66" s="344"/>
      <c r="D66" s="338" t="s">
        <v>281</v>
      </c>
      <c r="E66" s="338" t="s">
        <v>552</v>
      </c>
      <c r="F66" s="344"/>
      <c r="G66" s="338" t="s">
        <v>262</v>
      </c>
      <c r="H66" s="344"/>
      <c r="I66" s="350">
        <f>SUM(J66:M67)</f>
        <v>1245600</v>
      </c>
      <c r="J66" s="350">
        <f>SUM(J68:J79)</f>
        <v>0</v>
      </c>
      <c r="K66" s="350">
        <f>SUM(K68:K79)</f>
        <v>0</v>
      </c>
      <c r="L66" s="350">
        <v>1058760</v>
      </c>
      <c r="M66" s="350">
        <v>186840</v>
      </c>
      <c r="N66" s="27" t="s">
        <v>547</v>
      </c>
      <c r="O66" s="43">
        <v>60</v>
      </c>
      <c r="P66" s="664" t="s">
        <v>445</v>
      </c>
      <c r="Q66" s="344" t="s">
        <v>550</v>
      </c>
      <c r="R66" s="75"/>
    </row>
    <row r="67" spans="2:18" ht="63" outlineLevel="1" x14ac:dyDescent="0.25">
      <c r="B67" s="343"/>
      <c r="C67" s="345"/>
      <c r="D67" s="339"/>
      <c r="E67" s="339"/>
      <c r="F67" s="345"/>
      <c r="G67" s="339"/>
      <c r="H67" s="345"/>
      <c r="I67" s="351"/>
      <c r="J67" s="351"/>
      <c r="K67" s="351"/>
      <c r="L67" s="351"/>
      <c r="M67" s="351"/>
      <c r="N67" s="27" t="s">
        <v>543</v>
      </c>
      <c r="O67" s="199">
        <v>60</v>
      </c>
      <c r="P67" s="665"/>
      <c r="Q67" s="345"/>
    </row>
    <row r="68" spans="2:18" ht="63" outlineLevel="1" x14ac:dyDescent="0.25">
      <c r="B68" s="338" t="s">
        <v>553</v>
      </c>
      <c r="C68" s="344"/>
      <c r="D68" s="338" t="s">
        <v>286</v>
      </c>
      <c r="E68" s="338" t="s">
        <v>554</v>
      </c>
      <c r="F68" s="344"/>
      <c r="G68" s="338" t="s">
        <v>262</v>
      </c>
      <c r="H68" s="344"/>
      <c r="I68" s="350">
        <v>6000000</v>
      </c>
      <c r="J68" s="350">
        <v>0</v>
      </c>
      <c r="K68" s="350">
        <v>0</v>
      </c>
      <c r="L68" s="350">
        <v>5100000</v>
      </c>
      <c r="M68" s="350">
        <v>900000</v>
      </c>
      <c r="N68" s="27" t="s">
        <v>547</v>
      </c>
      <c r="O68" s="88">
        <v>108</v>
      </c>
      <c r="P68" s="344" t="s">
        <v>518</v>
      </c>
      <c r="Q68" s="344" t="s">
        <v>520</v>
      </c>
      <c r="R68" s="75"/>
    </row>
    <row r="69" spans="2:18" ht="63" outlineLevel="1" x14ac:dyDescent="0.25">
      <c r="B69" s="339"/>
      <c r="C69" s="345"/>
      <c r="D69" s="339"/>
      <c r="E69" s="339"/>
      <c r="F69" s="345"/>
      <c r="G69" s="339"/>
      <c r="H69" s="345"/>
      <c r="I69" s="351"/>
      <c r="J69" s="351"/>
      <c r="K69" s="351"/>
      <c r="L69" s="351"/>
      <c r="M69" s="351"/>
      <c r="N69" s="27" t="s">
        <v>543</v>
      </c>
      <c r="O69" s="89">
        <v>108</v>
      </c>
      <c r="P69" s="345"/>
      <c r="Q69" s="345"/>
    </row>
    <row r="70" spans="2:18" ht="63" outlineLevel="1" x14ac:dyDescent="0.25">
      <c r="B70" s="485" t="s">
        <v>743</v>
      </c>
      <c r="C70" s="568"/>
      <c r="D70" s="485" t="s">
        <v>555</v>
      </c>
      <c r="E70" s="568" t="s">
        <v>408</v>
      </c>
      <c r="F70" s="485"/>
      <c r="G70" s="485" t="s">
        <v>262</v>
      </c>
      <c r="H70" s="568"/>
      <c r="I70" s="566">
        <f>SUM(J70:M71)</f>
        <v>1674705.88</v>
      </c>
      <c r="J70" s="566">
        <v>0</v>
      </c>
      <c r="K70" s="566">
        <v>0</v>
      </c>
      <c r="L70" s="566">
        <v>1423499.97</v>
      </c>
      <c r="M70" s="566">
        <v>251205.91</v>
      </c>
      <c r="N70" s="24" t="s">
        <v>547</v>
      </c>
      <c r="O70" s="43">
        <v>12</v>
      </c>
      <c r="P70" s="568" t="s">
        <v>454</v>
      </c>
      <c r="Q70" s="568" t="s">
        <v>550</v>
      </c>
    </row>
    <row r="71" spans="2:18" ht="63" outlineLevel="1" x14ac:dyDescent="0.25">
      <c r="B71" s="485"/>
      <c r="C71" s="568"/>
      <c r="D71" s="485"/>
      <c r="E71" s="568"/>
      <c r="F71" s="485"/>
      <c r="G71" s="485"/>
      <c r="H71" s="568"/>
      <c r="I71" s="566"/>
      <c r="J71" s="566"/>
      <c r="K71" s="566"/>
      <c r="L71" s="566"/>
      <c r="M71" s="566"/>
      <c r="N71" s="24" t="s">
        <v>543</v>
      </c>
      <c r="O71" s="43">
        <v>12</v>
      </c>
      <c r="P71" s="568"/>
      <c r="Q71" s="568"/>
    </row>
    <row r="72" spans="2:18" ht="63" outlineLevel="1" x14ac:dyDescent="0.25">
      <c r="B72" s="485" t="s">
        <v>556</v>
      </c>
      <c r="C72" s="344"/>
      <c r="D72" s="338" t="s">
        <v>292</v>
      </c>
      <c r="E72" s="338" t="s">
        <v>557</v>
      </c>
      <c r="F72" s="344"/>
      <c r="G72" s="485" t="s">
        <v>262</v>
      </c>
      <c r="H72" s="344"/>
      <c r="I72" s="350">
        <v>73081</v>
      </c>
      <c r="J72" s="350">
        <v>0</v>
      </c>
      <c r="K72" s="350">
        <v>0</v>
      </c>
      <c r="L72" s="350">
        <v>62118</v>
      </c>
      <c r="M72" s="350">
        <v>10963</v>
      </c>
      <c r="N72" s="24" t="s">
        <v>547</v>
      </c>
      <c r="O72" s="43">
        <v>350</v>
      </c>
      <c r="P72" s="344" t="s">
        <v>497</v>
      </c>
      <c r="Q72" s="344" t="s">
        <v>558</v>
      </c>
    </row>
    <row r="73" spans="2:18" ht="63" outlineLevel="1" x14ac:dyDescent="0.25">
      <c r="B73" s="338"/>
      <c r="C73" s="345"/>
      <c r="D73" s="339"/>
      <c r="E73" s="339"/>
      <c r="F73" s="345"/>
      <c r="G73" s="338"/>
      <c r="H73" s="345"/>
      <c r="I73" s="351"/>
      <c r="J73" s="351"/>
      <c r="K73" s="351"/>
      <c r="L73" s="351"/>
      <c r="M73" s="351"/>
      <c r="N73" s="27" t="s">
        <v>543</v>
      </c>
      <c r="O73" s="38">
        <v>350</v>
      </c>
      <c r="P73" s="345"/>
      <c r="Q73" s="345"/>
    </row>
    <row r="74" spans="2:18" ht="63" outlineLevel="1" x14ac:dyDescent="0.25">
      <c r="B74" s="485" t="s">
        <v>559</v>
      </c>
      <c r="C74" s="344"/>
      <c r="D74" s="485" t="s">
        <v>292</v>
      </c>
      <c r="E74" s="485" t="s">
        <v>560</v>
      </c>
      <c r="F74" s="344"/>
      <c r="G74" s="485" t="s">
        <v>262</v>
      </c>
      <c r="H74" s="344"/>
      <c r="I74" s="663">
        <v>1681638.23</v>
      </c>
      <c r="J74" s="663">
        <v>0</v>
      </c>
      <c r="K74" s="663">
        <v>0</v>
      </c>
      <c r="L74" s="663">
        <v>1429392</v>
      </c>
      <c r="M74" s="663">
        <v>252246.23</v>
      </c>
      <c r="N74" s="24" t="s">
        <v>547</v>
      </c>
      <c r="O74" s="43">
        <v>30</v>
      </c>
      <c r="P74" s="568" t="s">
        <v>502</v>
      </c>
      <c r="Q74" s="568" t="s">
        <v>458</v>
      </c>
    </row>
    <row r="75" spans="2:18" ht="64.5" customHeight="1" outlineLevel="1" x14ac:dyDescent="0.25">
      <c r="B75" s="338"/>
      <c r="C75" s="361"/>
      <c r="D75" s="338"/>
      <c r="E75" s="338"/>
      <c r="F75" s="361"/>
      <c r="G75" s="338"/>
      <c r="H75" s="361"/>
      <c r="I75" s="350"/>
      <c r="J75" s="350"/>
      <c r="K75" s="350"/>
      <c r="L75" s="350"/>
      <c r="M75" s="350"/>
      <c r="N75" s="27" t="s">
        <v>543</v>
      </c>
      <c r="O75" s="43">
        <v>30</v>
      </c>
      <c r="P75" s="344"/>
      <c r="Q75" s="344"/>
    </row>
    <row r="76" spans="2:18" ht="65.25" customHeight="1" outlineLevel="1" x14ac:dyDescent="0.25">
      <c r="B76" s="338" t="s">
        <v>605</v>
      </c>
      <c r="C76" s="50"/>
      <c r="D76" s="338" t="s">
        <v>561</v>
      </c>
      <c r="E76" s="338" t="s">
        <v>298</v>
      </c>
      <c r="F76" s="50"/>
      <c r="G76" s="338" t="s">
        <v>262</v>
      </c>
      <c r="H76" s="83"/>
      <c r="I76" s="350">
        <f>SUM(J76:M77)</f>
        <v>54478</v>
      </c>
      <c r="J76" s="350">
        <v>0</v>
      </c>
      <c r="K76" s="350">
        <v>0</v>
      </c>
      <c r="L76" s="350">
        <v>46306.3</v>
      </c>
      <c r="M76" s="350">
        <v>8171.7</v>
      </c>
      <c r="N76" s="27" t="s">
        <v>547</v>
      </c>
      <c r="O76" s="90">
        <v>850</v>
      </c>
      <c r="P76" s="344" t="s">
        <v>454</v>
      </c>
      <c r="Q76" s="344" t="s">
        <v>508</v>
      </c>
      <c r="R76" s="76"/>
    </row>
    <row r="77" spans="2:18" ht="63.75" customHeight="1" outlineLevel="1" x14ac:dyDescent="0.25">
      <c r="B77" s="339"/>
      <c r="C77" s="50"/>
      <c r="D77" s="339"/>
      <c r="E77" s="339"/>
      <c r="F77" s="50"/>
      <c r="G77" s="339"/>
      <c r="H77" s="83"/>
      <c r="I77" s="351"/>
      <c r="J77" s="351"/>
      <c r="K77" s="351"/>
      <c r="L77" s="351"/>
      <c r="M77" s="351"/>
      <c r="N77" s="27" t="s">
        <v>543</v>
      </c>
      <c r="O77" s="38">
        <v>850</v>
      </c>
      <c r="P77" s="345"/>
      <c r="Q77" s="345"/>
    </row>
    <row r="78" spans="2:18" ht="65.25" customHeight="1" outlineLevel="1" x14ac:dyDescent="0.25">
      <c r="B78" s="338" t="s">
        <v>606</v>
      </c>
      <c r="C78" s="344"/>
      <c r="D78" s="338" t="s">
        <v>562</v>
      </c>
      <c r="E78" s="338" t="s">
        <v>298</v>
      </c>
      <c r="F78" s="338"/>
      <c r="G78" s="338" t="s">
        <v>262</v>
      </c>
      <c r="H78" s="344"/>
      <c r="I78" s="336">
        <f>SUM(J78:M79)</f>
        <v>1640944</v>
      </c>
      <c r="J78" s="336">
        <v>0</v>
      </c>
      <c r="K78" s="336">
        <v>0</v>
      </c>
      <c r="L78" s="336">
        <v>1394802.4</v>
      </c>
      <c r="M78" s="336">
        <v>246141.6</v>
      </c>
      <c r="N78" s="27" t="s">
        <v>547</v>
      </c>
      <c r="O78" s="38">
        <v>50</v>
      </c>
      <c r="P78" s="344" t="s">
        <v>454</v>
      </c>
      <c r="Q78" s="344" t="s">
        <v>508</v>
      </c>
      <c r="R78" s="75"/>
    </row>
    <row r="79" spans="2:18" ht="127.5" customHeight="1" outlineLevel="1" x14ac:dyDescent="0.25">
      <c r="B79" s="339"/>
      <c r="C79" s="345"/>
      <c r="D79" s="339"/>
      <c r="E79" s="339"/>
      <c r="F79" s="339"/>
      <c r="G79" s="339"/>
      <c r="H79" s="345"/>
      <c r="I79" s="337"/>
      <c r="J79" s="337"/>
      <c r="K79" s="337"/>
      <c r="L79" s="337"/>
      <c r="M79" s="337"/>
      <c r="N79" s="27" t="s">
        <v>543</v>
      </c>
      <c r="O79" s="38">
        <v>50</v>
      </c>
      <c r="P79" s="345"/>
      <c r="Q79" s="345"/>
    </row>
    <row r="80" spans="2:18" ht="15.75" customHeight="1" x14ac:dyDescent="0.25">
      <c r="B80" s="342" t="s">
        <v>596</v>
      </c>
      <c r="C80" s="344" t="s">
        <v>101</v>
      </c>
      <c r="D80" s="348" t="s">
        <v>614</v>
      </c>
      <c r="E80" s="348" t="s">
        <v>701</v>
      </c>
      <c r="F80" s="338" t="s">
        <v>261</v>
      </c>
      <c r="G80" s="338" t="s">
        <v>262</v>
      </c>
      <c r="H80" s="338" t="s">
        <v>102</v>
      </c>
      <c r="I80" s="350">
        <f>SUM(J80:M89)</f>
        <v>2611909</v>
      </c>
      <c r="J80" s="350">
        <f>SUM(J92:J114)</f>
        <v>0</v>
      </c>
      <c r="K80" s="350">
        <f>SUM(K92:K114)</f>
        <v>0</v>
      </c>
      <c r="L80" s="350">
        <f>SUM(L92:L114)</f>
        <v>2220122.25</v>
      </c>
      <c r="M80" s="350">
        <f>SUM(M92:M114)</f>
        <v>391786.75</v>
      </c>
      <c r="N80" s="338" t="s">
        <v>541</v>
      </c>
      <c r="O80" s="267">
        <v>80</v>
      </c>
      <c r="P80" s="336"/>
      <c r="Q80" s="336"/>
    </row>
    <row r="81" spans="2:17" ht="31.5" customHeight="1" x14ac:dyDescent="0.25">
      <c r="B81" s="343"/>
      <c r="C81" s="345"/>
      <c r="D81" s="349"/>
      <c r="E81" s="349"/>
      <c r="F81" s="339"/>
      <c r="G81" s="339"/>
      <c r="H81" s="339"/>
      <c r="I81" s="351"/>
      <c r="J81" s="351"/>
      <c r="K81" s="351"/>
      <c r="L81" s="351"/>
      <c r="M81" s="351"/>
      <c r="N81" s="354"/>
      <c r="O81" s="87" t="s">
        <v>23</v>
      </c>
      <c r="P81" s="337"/>
      <c r="Q81" s="337"/>
    </row>
    <row r="82" spans="2:17" ht="15.75" x14ac:dyDescent="0.25">
      <c r="B82" s="343"/>
      <c r="C82" s="345"/>
      <c r="D82" s="349"/>
      <c r="E82" s="349"/>
      <c r="F82" s="339"/>
      <c r="G82" s="339"/>
      <c r="H82" s="339"/>
      <c r="I82" s="351"/>
      <c r="J82" s="351"/>
      <c r="K82" s="351"/>
      <c r="L82" s="351"/>
      <c r="M82" s="351"/>
      <c r="N82" s="338" t="s">
        <v>542</v>
      </c>
      <c r="O82" s="78">
        <v>80</v>
      </c>
      <c r="P82" s="337"/>
      <c r="Q82" s="337"/>
    </row>
    <row r="83" spans="2:17" ht="36.75" customHeight="1" x14ac:dyDescent="0.25">
      <c r="B83" s="343"/>
      <c r="C83" s="345"/>
      <c r="D83" s="349"/>
      <c r="E83" s="349"/>
      <c r="F83" s="339"/>
      <c r="G83" s="339"/>
      <c r="H83" s="339"/>
      <c r="I83" s="351"/>
      <c r="J83" s="351"/>
      <c r="K83" s="351"/>
      <c r="L83" s="351"/>
      <c r="M83" s="351"/>
      <c r="N83" s="354"/>
      <c r="O83" s="87" t="s">
        <v>23</v>
      </c>
      <c r="P83" s="337"/>
      <c r="Q83" s="337"/>
    </row>
    <row r="84" spans="2:17" ht="15.75" x14ac:dyDescent="0.25">
      <c r="B84" s="343"/>
      <c r="C84" s="345"/>
      <c r="D84" s="349"/>
      <c r="E84" s="349"/>
      <c r="F84" s="339"/>
      <c r="G84" s="339"/>
      <c r="H84" s="339"/>
      <c r="I84" s="351"/>
      <c r="J84" s="351"/>
      <c r="K84" s="351"/>
      <c r="L84" s="351"/>
      <c r="M84" s="351"/>
      <c r="N84" s="338" t="s">
        <v>544</v>
      </c>
      <c r="O84" s="267">
        <f>O95+O99+O103+O112</f>
        <v>1182</v>
      </c>
      <c r="P84" s="337"/>
      <c r="Q84" s="337"/>
    </row>
    <row r="85" spans="2:17" ht="15.75" x14ac:dyDescent="0.25">
      <c r="B85" s="343"/>
      <c r="C85" s="345"/>
      <c r="D85" s="349"/>
      <c r="E85" s="349"/>
      <c r="F85" s="339"/>
      <c r="G85" s="339"/>
      <c r="H85" s="339"/>
      <c r="I85" s="351"/>
      <c r="J85" s="351"/>
      <c r="K85" s="351"/>
      <c r="L85" s="351"/>
      <c r="M85" s="351"/>
      <c r="N85" s="339"/>
      <c r="O85" s="200"/>
      <c r="P85" s="337"/>
      <c r="Q85" s="337"/>
    </row>
    <row r="86" spans="2:17" ht="20.25" customHeight="1" x14ac:dyDescent="0.25">
      <c r="B86" s="343"/>
      <c r="C86" s="345"/>
      <c r="D86" s="349"/>
      <c r="E86" s="349"/>
      <c r="F86" s="339"/>
      <c r="G86" s="339"/>
      <c r="H86" s="339"/>
      <c r="I86" s="351"/>
      <c r="J86" s="351"/>
      <c r="K86" s="351"/>
      <c r="L86" s="351"/>
      <c r="M86" s="351"/>
      <c r="N86" s="354"/>
      <c r="O86" s="87" t="s">
        <v>23</v>
      </c>
      <c r="P86" s="337"/>
      <c r="Q86" s="337"/>
    </row>
    <row r="87" spans="2:17" ht="15.75" x14ac:dyDescent="0.25">
      <c r="B87" s="343"/>
      <c r="C87" s="345"/>
      <c r="D87" s="349"/>
      <c r="E87" s="349"/>
      <c r="F87" s="339"/>
      <c r="G87" s="339"/>
      <c r="H87" s="339"/>
      <c r="I87" s="351"/>
      <c r="J87" s="351"/>
      <c r="K87" s="351"/>
      <c r="L87" s="351"/>
      <c r="M87" s="351"/>
      <c r="N87" s="338" t="s">
        <v>545</v>
      </c>
      <c r="O87" s="298">
        <f>SUM(O94,O100,O105,O107,O110,O114)</f>
        <v>8</v>
      </c>
      <c r="P87" s="337"/>
      <c r="Q87" s="337"/>
    </row>
    <row r="88" spans="2:17" ht="15.75" x14ac:dyDescent="0.25">
      <c r="B88" s="343"/>
      <c r="C88" s="345"/>
      <c r="D88" s="349"/>
      <c r="E88" s="349"/>
      <c r="F88" s="339"/>
      <c r="G88" s="339"/>
      <c r="H88" s="339"/>
      <c r="I88" s="351"/>
      <c r="J88" s="351"/>
      <c r="K88" s="351"/>
      <c r="L88" s="351"/>
      <c r="M88" s="351"/>
      <c r="N88" s="339"/>
      <c r="O88" s="200"/>
      <c r="P88" s="337"/>
      <c r="Q88" s="337"/>
    </row>
    <row r="89" spans="2:17" ht="34.5" customHeight="1" x14ac:dyDescent="0.25">
      <c r="B89" s="343"/>
      <c r="C89" s="345"/>
      <c r="D89" s="349"/>
      <c r="E89" s="349"/>
      <c r="F89" s="339"/>
      <c r="G89" s="339"/>
      <c r="H89" s="339"/>
      <c r="I89" s="351"/>
      <c r="J89" s="351"/>
      <c r="K89" s="351"/>
      <c r="L89" s="351"/>
      <c r="M89" s="351"/>
      <c r="N89" s="354"/>
      <c r="O89" s="87" t="s">
        <v>23</v>
      </c>
      <c r="P89" s="440"/>
      <c r="Q89" s="440"/>
    </row>
    <row r="90" spans="2:17" ht="34.5" customHeight="1" x14ac:dyDescent="0.25">
      <c r="B90" s="343"/>
      <c r="C90" s="345"/>
      <c r="D90" s="349"/>
      <c r="E90" s="349"/>
      <c r="F90" s="339"/>
      <c r="G90" s="339"/>
      <c r="H90" s="339"/>
      <c r="I90" s="351"/>
      <c r="J90" s="351"/>
      <c r="K90" s="351"/>
      <c r="L90" s="351"/>
      <c r="M90" s="351"/>
      <c r="N90" s="338" t="s">
        <v>779</v>
      </c>
      <c r="O90" s="299">
        <f>O96</f>
        <v>1</v>
      </c>
      <c r="P90" s="139"/>
      <c r="Q90" s="139"/>
    </row>
    <row r="91" spans="2:17" ht="33.75" customHeight="1" x14ac:dyDescent="0.25">
      <c r="B91" s="362"/>
      <c r="C91" s="361"/>
      <c r="D91" s="364"/>
      <c r="E91" s="364"/>
      <c r="F91" s="354"/>
      <c r="G91" s="354"/>
      <c r="H91" s="354"/>
      <c r="I91" s="510"/>
      <c r="J91" s="510"/>
      <c r="K91" s="510"/>
      <c r="L91" s="510"/>
      <c r="M91" s="510"/>
      <c r="N91" s="354"/>
      <c r="O91" s="300" t="s">
        <v>23</v>
      </c>
      <c r="P91" s="139"/>
      <c r="Q91" s="139"/>
    </row>
    <row r="92" spans="2:17" ht="51.75" customHeight="1" outlineLevel="1" x14ac:dyDescent="0.25">
      <c r="B92" s="338" t="s">
        <v>718</v>
      </c>
      <c r="C92" s="344"/>
      <c r="D92" s="338" t="s">
        <v>272</v>
      </c>
      <c r="E92" s="338" t="s">
        <v>594</v>
      </c>
      <c r="F92" s="344"/>
      <c r="G92" s="338" t="s">
        <v>595</v>
      </c>
      <c r="H92" s="344"/>
      <c r="I92" s="336">
        <f>SUM(J92:M95)</f>
        <v>509510</v>
      </c>
      <c r="J92" s="336">
        <v>0</v>
      </c>
      <c r="K92" s="336">
        <v>0</v>
      </c>
      <c r="L92" s="336">
        <v>433083.5</v>
      </c>
      <c r="M92" s="336">
        <v>76426.5</v>
      </c>
      <c r="N92" s="27" t="s">
        <v>541</v>
      </c>
      <c r="O92" s="38">
        <v>80</v>
      </c>
      <c r="P92" s="25" t="s">
        <v>445</v>
      </c>
      <c r="Q92" s="344" t="s">
        <v>520</v>
      </c>
    </row>
    <row r="93" spans="2:17" ht="51.75" customHeight="1" outlineLevel="1" x14ac:dyDescent="0.25">
      <c r="B93" s="339"/>
      <c r="C93" s="345"/>
      <c r="D93" s="339"/>
      <c r="E93" s="339"/>
      <c r="F93" s="345"/>
      <c r="G93" s="339"/>
      <c r="H93" s="345"/>
      <c r="I93" s="337"/>
      <c r="J93" s="337"/>
      <c r="K93" s="337"/>
      <c r="L93" s="337"/>
      <c r="M93" s="337"/>
      <c r="N93" s="27" t="s">
        <v>542</v>
      </c>
      <c r="O93" s="38">
        <v>80</v>
      </c>
      <c r="P93" s="661"/>
      <c r="Q93" s="345"/>
    </row>
    <row r="94" spans="2:17" ht="63" outlineLevel="1" x14ac:dyDescent="0.25">
      <c r="B94" s="339"/>
      <c r="C94" s="345"/>
      <c r="D94" s="339"/>
      <c r="E94" s="339"/>
      <c r="F94" s="345"/>
      <c r="G94" s="339"/>
      <c r="H94" s="345"/>
      <c r="I94" s="337"/>
      <c r="J94" s="337"/>
      <c r="K94" s="337"/>
      <c r="L94" s="337"/>
      <c r="M94" s="337"/>
      <c r="N94" s="27" t="s">
        <v>545</v>
      </c>
      <c r="O94" s="25">
        <v>2</v>
      </c>
      <c r="P94" s="661"/>
      <c r="Q94" s="345"/>
    </row>
    <row r="95" spans="2:17" ht="31.5" outlineLevel="1" x14ac:dyDescent="0.25">
      <c r="B95" s="339"/>
      <c r="C95" s="345"/>
      <c r="D95" s="339"/>
      <c r="E95" s="339"/>
      <c r="F95" s="345"/>
      <c r="G95" s="339"/>
      <c r="H95" s="345"/>
      <c r="I95" s="337"/>
      <c r="J95" s="337"/>
      <c r="K95" s="337"/>
      <c r="L95" s="337"/>
      <c r="M95" s="337"/>
      <c r="N95" s="27" t="s">
        <v>548</v>
      </c>
      <c r="O95" s="38">
        <v>60</v>
      </c>
      <c r="P95" s="662"/>
      <c r="Q95" s="361"/>
    </row>
    <row r="96" spans="2:17" ht="63" outlineLevel="1" x14ac:dyDescent="0.25">
      <c r="B96" s="354"/>
      <c r="C96" s="361"/>
      <c r="D96" s="354"/>
      <c r="E96" s="354"/>
      <c r="F96" s="361"/>
      <c r="G96" s="354"/>
      <c r="H96" s="361"/>
      <c r="I96" s="440"/>
      <c r="J96" s="440"/>
      <c r="K96" s="440"/>
      <c r="L96" s="440"/>
      <c r="M96" s="440"/>
      <c r="N96" s="27" t="s">
        <v>779</v>
      </c>
      <c r="O96" s="38">
        <v>1</v>
      </c>
      <c r="P96" s="222"/>
      <c r="Q96" s="83"/>
    </row>
    <row r="97" spans="2:18" ht="49.5" customHeight="1" outlineLevel="1" x14ac:dyDescent="0.25">
      <c r="B97" s="338" t="s">
        <v>719</v>
      </c>
      <c r="C97" s="338"/>
      <c r="D97" s="338" t="s">
        <v>272</v>
      </c>
      <c r="E97" s="338" t="s">
        <v>549</v>
      </c>
      <c r="F97" s="338"/>
      <c r="G97" s="338" t="s">
        <v>595</v>
      </c>
      <c r="H97" s="344"/>
      <c r="I97" s="336">
        <v>48715</v>
      </c>
      <c r="J97" s="336">
        <v>0</v>
      </c>
      <c r="K97" s="336">
        <v>0</v>
      </c>
      <c r="L97" s="336">
        <v>41407.75</v>
      </c>
      <c r="M97" s="336">
        <v>7307.25</v>
      </c>
      <c r="N97" s="27" t="s">
        <v>541</v>
      </c>
      <c r="O97" s="38">
        <v>80</v>
      </c>
      <c r="P97" s="25" t="s">
        <v>445</v>
      </c>
      <c r="Q97" s="344" t="s">
        <v>520</v>
      </c>
    </row>
    <row r="98" spans="2:18" ht="50.25" customHeight="1" outlineLevel="1" x14ac:dyDescent="0.25">
      <c r="B98" s="339"/>
      <c r="C98" s="339"/>
      <c r="D98" s="339"/>
      <c r="E98" s="339"/>
      <c r="F98" s="339"/>
      <c r="G98" s="339"/>
      <c r="H98" s="345"/>
      <c r="I98" s="337"/>
      <c r="J98" s="337"/>
      <c r="K98" s="337"/>
      <c r="L98" s="337"/>
      <c r="M98" s="337"/>
      <c r="N98" s="27" t="s">
        <v>542</v>
      </c>
      <c r="O98" s="25">
        <v>80</v>
      </c>
      <c r="P98" s="661"/>
      <c r="Q98" s="345"/>
    </row>
    <row r="99" spans="2:18" ht="31.5" outlineLevel="1" x14ac:dyDescent="0.25">
      <c r="B99" s="339"/>
      <c r="C99" s="339"/>
      <c r="D99" s="339"/>
      <c r="E99" s="339"/>
      <c r="F99" s="339"/>
      <c r="G99" s="339"/>
      <c r="H99" s="345"/>
      <c r="I99" s="337"/>
      <c r="J99" s="337"/>
      <c r="K99" s="337"/>
      <c r="L99" s="337"/>
      <c r="M99" s="337"/>
      <c r="N99" s="27" t="s">
        <v>548</v>
      </c>
      <c r="O99" s="38">
        <v>12</v>
      </c>
      <c r="P99" s="661"/>
      <c r="Q99" s="345"/>
    </row>
    <row r="100" spans="2:18" ht="63" outlineLevel="1" x14ac:dyDescent="0.25">
      <c r="B100" s="354"/>
      <c r="C100" s="354"/>
      <c r="D100" s="354"/>
      <c r="E100" s="354"/>
      <c r="F100" s="354"/>
      <c r="G100" s="354"/>
      <c r="H100" s="361"/>
      <c r="I100" s="440"/>
      <c r="J100" s="440"/>
      <c r="K100" s="440"/>
      <c r="L100" s="440"/>
      <c r="M100" s="440"/>
      <c r="N100" s="27" t="s">
        <v>545</v>
      </c>
      <c r="O100" s="25">
        <v>1</v>
      </c>
      <c r="P100" s="662"/>
      <c r="Q100" s="361"/>
    </row>
    <row r="101" spans="2:18" ht="51.75" customHeight="1" outlineLevel="1" x14ac:dyDescent="0.25">
      <c r="B101" s="338" t="s">
        <v>599</v>
      </c>
      <c r="C101" s="344"/>
      <c r="D101" s="338" t="s">
        <v>281</v>
      </c>
      <c r="E101" s="338" t="s">
        <v>551</v>
      </c>
      <c r="F101" s="344"/>
      <c r="G101" s="338" t="s">
        <v>595</v>
      </c>
      <c r="H101" s="344"/>
      <c r="I101" s="336">
        <v>906600</v>
      </c>
      <c r="J101" s="336">
        <v>0</v>
      </c>
      <c r="K101" s="336">
        <v>0</v>
      </c>
      <c r="L101" s="336">
        <v>770610</v>
      </c>
      <c r="M101" s="336">
        <v>135990</v>
      </c>
      <c r="N101" s="27" t="s">
        <v>541</v>
      </c>
      <c r="O101" s="38">
        <v>80</v>
      </c>
      <c r="P101" s="344" t="s">
        <v>445</v>
      </c>
      <c r="Q101" s="344" t="s">
        <v>550</v>
      </c>
      <c r="R101" s="77"/>
    </row>
    <row r="102" spans="2:18" ht="51" customHeight="1" outlineLevel="1" x14ac:dyDescent="0.25">
      <c r="B102" s="339"/>
      <c r="C102" s="345"/>
      <c r="D102" s="339"/>
      <c r="E102" s="339"/>
      <c r="F102" s="345"/>
      <c r="G102" s="339"/>
      <c r="H102" s="345"/>
      <c r="I102" s="337"/>
      <c r="J102" s="337"/>
      <c r="K102" s="337"/>
      <c r="L102" s="337"/>
      <c r="M102" s="337"/>
      <c r="N102" s="27" t="s">
        <v>542</v>
      </c>
      <c r="O102" s="25">
        <v>80</v>
      </c>
      <c r="P102" s="345"/>
      <c r="Q102" s="345"/>
    </row>
    <row r="103" spans="2:18" ht="15.75" outlineLevel="1" x14ac:dyDescent="0.25">
      <c r="B103" s="339"/>
      <c r="C103" s="345"/>
      <c r="D103" s="339"/>
      <c r="E103" s="339"/>
      <c r="F103" s="345"/>
      <c r="G103" s="339"/>
      <c r="H103" s="345"/>
      <c r="I103" s="337"/>
      <c r="J103" s="337"/>
      <c r="K103" s="337"/>
      <c r="L103" s="337"/>
      <c r="M103" s="337"/>
      <c r="N103" s="338" t="s">
        <v>548</v>
      </c>
      <c r="O103" s="38">
        <v>260</v>
      </c>
      <c r="P103" s="345"/>
      <c r="Q103" s="345"/>
    </row>
    <row r="104" spans="2:18" ht="15.75" outlineLevel="1" x14ac:dyDescent="0.25">
      <c r="B104" s="339"/>
      <c r="C104" s="345"/>
      <c r="D104" s="339"/>
      <c r="E104" s="339"/>
      <c r="F104" s="345"/>
      <c r="G104" s="339"/>
      <c r="H104" s="345"/>
      <c r="I104" s="337"/>
      <c r="J104" s="337"/>
      <c r="K104" s="337"/>
      <c r="L104" s="337"/>
      <c r="M104" s="337"/>
      <c r="N104" s="354"/>
      <c r="O104" s="223"/>
      <c r="P104" s="345"/>
      <c r="Q104" s="345"/>
    </row>
    <row r="105" spans="2:18" ht="63" outlineLevel="1" x14ac:dyDescent="0.25">
      <c r="B105" s="354"/>
      <c r="C105" s="361"/>
      <c r="D105" s="354"/>
      <c r="E105" s="354"/>
      <c r="F105" s="361"/>
      <c r="G105" s="354"/>
      <c r="H105" s="361"/>
      <c r="I105" s="440"/>
      <c r="J105" s="440"/>
      <c r="K105" s="440"/>
      <c r="L105" s="440"/>
      <c r="M105" s="440"/>
      <c r="N105" s="27" t="s">
        <v>545</v>
      </c>
      <c r="O105" s="25">
        <v>1</v>
      </c>
      <c r="P105" s="361"/>
      <c r="Q105" s="361"/>
    </row>
    <row r="106" spans="2:18" ht="51.75" customHeight="1" outlineLevel="1" x14ac:dyDescent="0.25">
      <c r="B106" s="338" t="s">
        <v>601</v>
      </c>
      <c r="C106" s="338"/>
      <c r="D106" s="338" t="s">
        <v>281</v>
      </c>
      <c r="E106" s="338" t="s">
        <v>552</v>
      </c>
      <c r="F106" s="338"/>
      <c r="G106" s="338" t="s">
        <v>595</v>
      </c>
      <c r="H106" s="338"/>
      <c r="I106" s="61">
        <f>SUM(J106:M107)</f>
        <v>90000</v>
      </c>
      <c r="J106" s="61">
        <v>0</v>
      </c>
      <c r="K106" s="61">
        <v>0</v>
      </c>
      <c r="L106" s="61">
        <v>76500</v>
      </c>
      <c r="M106" s="61">
        <v>13500</v>
      </c>
      <c r="N106" s="27" t="s">
        <v>542</v>
      </c>
      <c r="O106" s="190">
        <v>80</v>
      </c>
      <c r="P106" s="25" t="s">
        <v>445</v>
      </c>
      <c r="Q106" s="25" t="s">
        <v>550</v>
      </c>
    </row>
    <row r="107" spans="2:18" ht="63" outlineLevel="1" x14ac:dyDescent="0.25">
      <c r="B107" s="354"/>
      <c r="C107" s="354"/>
      <c r="D107" s="354"/>
      <c r="E107" s="354"/>
      <c r="F107" s="354"/>
      <c r="G107" s="354"/>
      <c r="H107" s="354"/>
      <c r="I107" s="147"/>
      <c r="J107" s="147"/>
      <c r="K107" s="147"/>
      <c r="L107" s="147"/>
      <c r="M107" s="147"/>
      <c r="N107" s="27" t="s">
        <v>545</v>
      </c>
      <c r="O107" s="31">
        <v>1</v>
      </c>
      <c r="P107" s="32"/>
      <c r="Q107" s="32"/>
    </row>
    <row r="108" spans="2:18" ht="81.75" outlineLevel="1" x14ac:dyDescent="0.25">
      <c r="B108" s="27" t="s">
        <v>603</v>
      </c>
      <c r="C108" s="25"/>
      <c r="D108" s="483" t="s">
        <v>752</v>
      </c>
      <c r="E108" s="622"/>
      <c r="F108" s="622"/>
      <c r="G108" s="622"/>
      <c r="H108" s="224"/>
      <c r="I108" s="224"/>
      <c r="J108" s="224"/>
      <c r="K108" s="224"/>
      <c r="L108" s="224"/>
      <c r="M108" s="224"/>
      <c r="N108" s="224"/>
      <c r="O108" s="226"/>
      <c r="P108" s="224"/>
      <c r="Q108" s="225"/>
    </row>
    <row r="109" spans="2:18" ht="51" customHeight="1" outlineLevel="1" x14ac:dyDescent="0.25">
      <c r="B109" s="338" t="s">
        <v>597</v>
      </c>
      <c r="C109" s="344"/>
      <c r="D109" s="338" t="s">
        <v>292</v>
      </c>
      <c r="E109" s="338" t="s">
        <v>560</v>
      </c>
      <c r="F109" s="344"/>
      <c r="G109" s="485" t="s">
        <v>262</v>
      </c>
      <c r="H109" s="344"/>
      <c r="I109" s="350">
        <v>694644</v>
      </c>
      <c r="J109" s="350">
        <v>0</v>
      </c>
      <c r="K109" s="350">
        <v>0</v>
      </c>
      <c r="L109" s="350">
        <v>590447</v>
      </c>
      <c r="M109" s="350">
        <v>104197</v>
      </c>
      <c r="N109" s="24" t="s">
        <v>542</v>
      </c>
      <c r="O109" s="43">
        <v>80</v>
      </c>
      <c r="P109" s="344" t="s">
        <v>497</v>
      </c>
      <c r="Q109" s="344" t="s">
        <v>446</v>
      </c>
    </row>
    <row r="110" spans="2:18" ht="93.75" customHeight="1" outlineLevel="1" x14ac:dyDescent="0.25">
      <c r="B110" s="354"/>
      <c r="C110" s="361"/>
      <c r="D110" s="354"/>
      <c r="E110" s="354"/>
      <c r="F110" s="361"/>
      <c r="G110" s="485"/>
      <c r="H110" s="361"/>
      <c r="I110" s="510"/>
      <c r="J110" s="510"/>
      <c r="K110" s="510"/>
      <c r="L110" s="510"/>
      <c r="M110" s="510"/>
      <c r="N110" s="24" t="s">
        <v>545</v>
      </c>
      <c r="O110" s="43">
        <v>2</v>
      </c>
      <c r="P110" s="361"/>
      <c r="Q110" s="361"/>
    </row>
    <row r="111" spans="2:18" ht="51.75" customHeight="1" outlineLevel="1" x14ac:dyDescent="0.25">
      <c r="B111" s="338" t="s">
        <v>604</v>
      </c>
      <c r="C111" s="338"/>
      <c r="D111" s="338" t="s">
        <v>561</v>
      </c>
      <c r="E111" s="338" t="s">
        <v>298</v>
      </c>
      <c r="F111" s="338"/>
      <c r="G111" s="338" t="s">
        <v>262</v>
      </c>
      <c r="H111" s="344"/>
      <c r="I111" s="336">
        <f>SUM(J111:M112)</f>
        <v>259440</v>
      </c>
      <c r="J111" s="336">
        <v>0</v>
      </c>
      <c r="K111" s="336">
        <v>0</v>
      </c>
      <c r="L111" s="336">
        <v>220524</v>
      </c>
      <c r="M111" s="336">
        <v>38916</v>
      </c>
      <c r="N111" s="27" t="s">
        <v>541</v>
      </c>
      <c r="O111" s="38">
        <v>80</v>
      </c>
      <c r="P111" s="344" t="s">
        <v>454</v>
      </c>
      <c r="Q111" s="344" t="s">
        <v>508</v>
      </c>
    </row>
    <row r="112" spans="2:18" ht="31.5" outlineLevel="1" x14ac:dyDescent="0.25">
      <c r="B112" s="339"/>
      <c r="C112" s="339"/>
      <c r="D112" s="339"/>
      <c r="E112" s="339"/>
      <c r="F112" s="339"/>
      <c r="G112" s="339"/>
      <c r="H112" s="345"/>
      <c r="I112" s="337"/>
      <c r="J112" s="337"/>
      <c r="K112" s="337"/>
      <c r="L112" s="337"/>
      <c r="M112" s="337"/>
      <c r="N112" s="27" t="s">
        <v>548</v>
      </c>
      <c r="O112" s="38">
        <v>850</v>
      </c>
      <c r="P112" s="345"/>
      <c r="Q112" s="345"/>
    </row>
    <row r="113" spans="2:17" ht="54" customHeight="1" outlineLevel="1" x14ac:dyDescent="0.25">
      <c r="B113" s="338" t="s">
        <v>607</v>
      </c>
      <c r="C113" s="344"/>
      <c r="D113" s="338" t="s">
        <v>562</v>
      </c>
      <c r="E113" s="338" t="s">
        <v>298</v>
      </c>
      <c r="F113" s="344"/>
      <c r="G113" s="485" t="s">
        <v>262</v>
      </c>
      <c r="H113" s="344"/>
      <c r="I113" s="336">
        <f>SUM(J113:M114)</f>
        <v>103000</v>
      </c>
      <c r="J113" s="336">
        <v>0</v>
      </c>
      <c r="K113" s="336">
        <v>0</v>
      </c>
      <c r="L113" s="336">
        <v>87550</v>
      </c>
      <c r="M113" s="336">
        <v>15450</v>
      </c>
      <c r="N113" s="27" t="s">
        <v>542</v>
      </c>
      <c r="O113" s="25">
        <v>80</v>
      </c>
      <c r="P113" s="344" t="s">
        <v>454</v>
      </c>
      <c r="Q113" s="344" t="s">
        <v>508</v>
      </c>
    </row>
    <row r="114" spans="2:17" ht="139.5" customHeight="1" outlineLevel="1" x14ac:dyDescent="0.25">
      <c r="B114" s="354"/>
      <c r="C114" s="361"/>
      <c r="D114" s="354"/>
      <c r="E114" s="339"/>
      <c r="F114" s="361"/>
      <c r="G114" s="485"/>
      <c r="H114" s="361"/>
      <c r="I114" s="440"/>
      <c r="J114" s="440"/>
      <c r="K114" s="440"/>
      <c r="L114" s="440"/>
      <c r="M114" s="440"/>
      <c r="N114" s="27" t="s">
        <v>545</v>
      </c>
      <c r="O114" s="38">
        <v>1</v>
      </c>
      <c r="P114" s="361"/>
      <c r="Q114" s="361"/>
    </row>
    <row r="115" spans="2:17" ht="15.75" x14ac:dyDescent="0.25">
      <c r="B115" s="504" t="s">
        <v>105</v>
      </c>
      <c r="C115" s="504"/>
      <c r="D115" s="504"/>
      <c r="E115" s="504"/>
      <c r="F115" s="504"/>
      <c r="G115" s="504"/>
      <c r="H115" s="504"/>
      <c r="I115" s="136">
        <f>SUM(J115:M115)</f>
        <v>16026531.110000001</v>
      </c>
      <c r="J115" s="136">
        <f>SUM(J58:J79)</f>
        <v>0</v>
      </c>
      <c r="K115" s="136">
        <f>SUM(K58:K79)</f>
        <v>0</v>
      </c>
      <c r="L115" s="136">
        <f>SUM(L52,L80)</f>
        <v>13361928.620000001</v>
      </c>
      <c r="M115" s="136">
        <f>SUM(M52,M80)</f>
        <v>2664602.4899999998</v>
      </c>
      <c r="N115" s="137"/>
      <c r="O115" s="137"/>
      <c r="P115" s="137"/>
      <c r="Q115" s="137"/>
    </row>
    <row r="116" spans="2:17" ht="15.75" x14ac:dyDescent="0.25">
      <c r="B116" s="628"/>
      <c r="C116" s="629"/>
      <c r="D116" s="629"/>
      <c r="E116" s="629"/>
      <c r="F116" s="629"/>
      <c r="G116" s="629"/>
      <c r="H116" s="630"/>
      <c r="I116" s="153"/>
      <c r="J116" s="154"/>
      <c r="K116" s="154"/>
      <c r="L116" s="202"/>
      <c r="M116" s="202"/>
      <c r="N116" s="135"/>
      <c r="O116" s="135"/>
      <c r="P116" s="135"/>
      <c r="Q116" s="135"/>
    </row>
    <row r="117" spans="2:17" ht="18.75" x14ac:dyDescent="0.25">
      <c r="B117" s="650" t="s">
        <v>608</v>
      </c>
      <c r="C117" s="650"/>
      <c r="D117" s="650"/>
      <c r="E117" s="53"/>
      <c r="F117" s="53"/>
      <c r="G117" s="53"/>
      <c r="H117" s="53"/>
      <c r="I117" s="80"/>
      <c r="J117" s="54"/>
      <c r="K117" s="54"/>
      <c r="L117" s="80"/>
      <c r="M117" s="80"/>
      <c r="N117" s="55"/>
      <c r="O117" s="55"/>
      <c r="P117" s="55"/>
      <c r="Q117" s="55"/>
    </row>
    <row r="118" spans="2:17" ht="18.75" x14ac:dyDescent="0.25">
      <c r="B118" s="650" t="s">
        <v>609</v>
      </c>
      <c r="C118" s="650"/>
      <c r="D118" s="650"/>
      <c r="E118" s="53"/>
      <c r="F118" s="53"/>
      <c r="G118" s="53"/>
      <c r="H118" s="53"/>
      <c r="I118" s="80"/>
      <c r="J118" s="54"/>
      <c r="K118" s="54"/>
      <c r="L118" s="80"/>
      <c r="M118" s="80"/>
      <c r="N118" s="55"/>
      <c r="O118" s="55"/>
      <c r="P118" s="55"/>
      <c r="Q118" s="55"/>
    </row>
    <row r="119" spans="2:17" ht="18.75" x14ac:dyDescent="0.25">
      <c r="B119" s="650" t="s">
        <v>610</v>
      </c>
      <c r="C119" s="650"/>
      <c r="D119" s="650"/>
      <c r="E119" s="53"/>
      <c r="F119" s="53"/>
      <c r="G119" s="53"/>
      <c r="H119" s="53"/>
      <c r="I119" s="80"/>
      <c r="J119" s="54"/>
      <c r="K119" s="54"/>
      <c r="L119" s="80"/>
      <c r="M119" s="80"/>
      <c r="N119" s="55"/>
      <c r="O119" s="55"/>
      <c r="P119" s="55"/>
      <c r="Q119" s="55"/>
    </row>
    <row r="120" spans="2:17" ht="18.75" x14ac:dyDescent="0.25">
      <c r="B120" s="650" t="s">
        <v>611</v>
      </c>
      <c r="C120" s="650"/>
      <c r="D120" s="650"/>
      <c r="E120" s="53"/>
      <c r="F120" s="53"/>
      <c r="G120" s="53"/>
      <c r="H120" s="53"/>
      <c r="I120" s="80"/>
      <c r="J120" s="54"/>
      <c r="K120" s="54"/>
      <c r="L120" s="80"/>
      <c r="M120" s="80"/>
      <c r="N120" s="55"/>
      <c r="O120" s="55"/>
      <c r="P120" s="55"/>
      <c r="Q120" s="55"/>
    </row>
    <row r="121" spans="2:17" ht="18.75" x14ac:dyDescent="0.25">
      <c r="B121" s="650" t="s">
        <v>612</v>
      </c>
      <c r="C121" s="650"/>
      <c r="D121" s="650"/>
      <c r="E121" s="53"/>
      <c r="F121" s="53"/>
      <c r="G121" s="53"/>
      <c r="H121" s="53"/>
      <c r="I121" s="80"/>
      <c r="J121" s="54"/>
      <c r="K121" s="54"/>
      <c r="L121" s="80"/>
      <c r="M121" s="80"/>
      <c r="N121" s="55"/>
      <c r="O121" s="55"/>
      <c r="P121" s="55"/>
      <c r="Q121" s="55"/>
    </row>
    <row r="122" spans="2:17" ht="18.75" x14ac:dyDescent="0.25">
      <c r="B122" s="650" t="s">
        <v>613</v>
      </c>
      <c r="C122" s="650"/>
      <c r="D122" s="650"/>
      <c r="E122" s="53"/>
      <c r="F122" s="53"/>
      <c r="G122" s="53"/>
      <c r="H122" s="53"/>
      <c r="I122" s="80"/>
      <c r="J122" s="54"/>
      <c r="K122" s="54"/>
      <c r="L122" s="80"/>
      <c r="M122" s="80"/>
      <c r="N122" s="55"/>
      <c r="O122" s="55"/>
      <c r="P122" s="55"/>
      <c r="Q122" s="55"/>
    </row>
    <row r="123" spans="2:17" ht="32.25" customHeight="1" x14ac:dyDescent="0.25">
      <c r="B123" s="460" t="s">
        <v>738</v>
      </c>
      <c r="C123" s="460"/>
      <c r="D123" s="460"/>
      <c r="E123" s="460"/>
      <c r="F123" s="460"/>
      <c r="G123" s="460"/>
      <c r="H123" s="460"/>
      <c r="I123" s="460"/>
      <c r="J123" s="460"/>
      <c r="K123" s="460"/>
      <c r="L123" s="460"/>
      <c r="M123" s="460"/>
      <c r="N123" s="460"/>
      <c r="O123" s="460"/>
      <c r="P123" s="460"/>
      <c r="Q123" s="460"/>
    </row>
    <row r="125" spans="2:17" ht="15.75" x14ac:dyDescent="0.25">
      <c r="B125" s="448" t="s">
        <v>106</v>
      </c>
      <c r="C125" s="448"/>
      <c r="D125" s="448"/>
      <c r="E125" s="448"/>
    </row>
    <row r="126" spans="2:17" ht="35.450000000000003" customHeight="1" x14ac:dyDescent="0.25">
      <c r="B126" s="10" t="s">
        <v>3</v>
      </c>
      <c r="C126" s="401" t="s">
        <v>107</v>
      </c>
      <c r="D126" s="401"/>
      <c r="E126" s="401"/>
      <c r="F126" s="400" t="s">
        <v>108</v>
      </c>
      <c r="G126" s="400"/>
      <c r="H126" s="400"/>
      <c r="I126" s="400"/>
      <c r="J126" s="401" t="s">
        <v>109</v>
      </c>
      <c r="K126" s="400"/>
      <c r="L126" s="400"/>
      <c r="M126" s="400"/>
    </row>
    <row r="127" spans="2:17" ht="15.75" x14ac:dyDescent="0.25">
      <c r="B127" s="4">
        <v>1</v>
      </c>
      <c r="C127" s="365">
        <v>2</v>
      </c>
      <c r="D127" s="365"/>
      <c r="E127" s="365"/>
      <c r="F127" s="365">
        <v>3</v>
      </c>
      <c r="G127" s="365"/>
      <c r="H127" s="365"/>
      <c r="I127" s="365"/>
      <c r="J127" s="365">
        <v>4</v>
      </c>
      <c r="K127" s="365"/>
      <c r="L127" s="365"/>
      <c r="M127" s="365"/>
    </row>
    <row r="128" spans="2:17" ht="33" customHeight="1" x14ac:dyDescent="0.25">
      <c r="B128" s="68"/>
      <c r="C128" s="455" t="s">
        <v>304</v>
      </c>
      <c r="D128" s="455"/>
      <c r="E128" s="455"/>
      <c r="F128" s="649"/>
      <c r="G128" s="649"/>
      <c r="H128" s="649"/>
      <c r="I128" s="649"/>
      <c r="J128" s="649"/>
      <c r="K128" s="649"/>
      <c r="L128" s="649"/>
      <c r="M128" s="649"/>
    </row>
    <row r="129" spans="2:13" x14ac:dyDescent="0.25">
      <c r="B129" s="69"/>
      <c r="C129" s="69"/>
      <c r="D129" s="69"/>
      <c r="E129" s="69"/>
      <c r="F129" s="69"/>
      <c r="G129" s="69"/>
      <c r="H129" s="69"/>
      <c r="I129" s="69"/>
      <c r="J129" s="69"/>
      <c r="K129" s="69"/>
      <c r="L129" s="69"/>
      <c r="M129" s="69"/>
    </row>
    <row r="130" spans="2:13" ht="15.75" x14ac:dyDescent="0.25">
      <c r="B130" s="645" t="s">
        <v>110</v>
      </c>
      <c r="C130" s="645"/>
      <c r="D130" s="645"/>
      <c r="E130" s="645"/>
      <c r="F130" s="645"/>
      <c r="G130" s="69"/>
      <c r="H130" s="69"/>
      <c r="I130" s="69"/>
      <c r="J130" s="69"/>
      <c r="K130" s="69"/>
      <c r="L130" s="69"/>
      <c r="M130" s="69"/>
    </row>
    <row r="131" spans="2:13" ht="33.6" customHeight="1" x14ac:dyDescent="0.25">
      <c r="B131" s="70" t="s">
        <v>3</v>
      </c>
      <c r="C131" s="646" t="s">
        <v>111</v>
      </c>
      <c r="D131" s="646"/>
      <c r="E131" s="646"/>
      <c r="F131" s="646" t="s">
        <v>108</v>
      </c>
      <c r="G131" s="646"/>
      <c r="H131" s="646"/>
      <c r="I131" s="646"/>
      <c r="J131" s="647" t="s">
        <v>112</v>
      </c>
      <c r="K131" s="646"/>
      <c r="L131" s="646"/>
      <c r="M131" s="646"/>
    </row>
    <row r="132" spans="2:13" ht="15.75" x14ac:dyDescent="0.25">
      <c r="B132" s="71">
        <v>1</v>
      </c>
      <c r="C132" s="648">
        <v>2</v>
      </c>
      <c r="D132" s="648"/>
      <c r="E132" s="648"/>
      <c r="F132" s="648">
        <v>3</v>
      </c>
      <c r="G132" s="648"/>
      <c r="H132" s="648"/>
      <c r="I132" s="648"/>
      <c r="J132" s="648">
        <v>4</v>
      </c>
      <c r="K132" s="648"/>
      <c r="L132" s="648"/>
      <c r="M132" s="648"/>
    </row>
    <row r="133" spans="2:13" ht="48" customHeight="1" x14ac:dyDescent="0.25">
      <c r="B133" s="68"/>
      <c r="C133" s="455" t="s">
        <v>305</v>
      </c>
      <c r="D133" s="455"/>
      <c r="E133" s="455"/>
      <c r="F133" s="649"/>
      <c r="G133" s="649"/>
      <c r="H133" s="649"/>
      <c r="I133" s="649"/>
      <c r="J133" s="649"/>
      <c r="K133" s="649"/>
      <c r="L133" s="649"/>
      <c r="M133" s="649"/>
    </row>
    <row r="134" spans="2:13" x14ac:dyDescent="0.25">
      <c r="B134" s="69"/>
      <c r="C134" s="69"/>
      <c r="D134" s="69"/>
      <c r="E134" s="69"/>
      <c r="F134" s="69"/>
      <c r="G134" s="69"/>
      <c r="H134" s="69"/>
      <c r="I134" s="69"/>
      <c r="J134" s="69"/>
      <c r="K134" s="69"/>
      <c r="L134" s="69"/>
      <c r="M134" s="69"/>
    </row>
    <row r="135" spans="2:13" ht="15.75" x14ac:dyDescent="0.25">
      <c r="B135" s="645" t="s">
        <v>113</v>
      </c>
      <c r="C135" s="645"/>
      <c r="D135" s="645"/>
      <c r="E135" s="69"/>
      <c r="F135" s="69"/>
      <c r="G135" s="69"/>
      <c r="H135" s="69"/>
      <c r="I135" s="69"/>
      <c r="J135" s="69"/>
      <c r="K135" s="69"/>
      <c r="L135" s="69"/>
      <c r="M135" s="69"/>
    </row>
    <row r="136" spans="2:13" ht="38.450000000000003" customHeight="1" x14ac:dyDescent="0.25">
      <c r="B136" s="70" t="s">
        <v>3</v>
      </c>
      <c r="C136" s="647" t="s">
        <v>114</v>
      </c>
      <c r="D136" s="647"/>
      <c r="E136" s="647"/>
      <c r="F136" s="658" t="s">
        <v>115</v>
      </c>
      <c r="G136" s="659"/>
      <c r="H136" s="659"/>
      <c r="I136" s="659"/>
      <c r="J136" s="659"/>
      <c r="K136" s="659"/>
      <c r="L136" s="659"/>
      <c r="M136" s="660"/>
    </row>
    <row r="137" spans="2:13" ht="15.75" x14ac:dyDescent="0.25">
      <c r="B137" s="71">
        <v>1</v>
      </c>
      <c r="C137" s="648">
        <v>2</v>
      </c>
      <c r="D137" s="648"/>
      <c r="E137" s="648"/>
      <c r="F137" s="651">
        <v>3</v>
      </c>
      <c r="G137" s="652"/>
      <c r="H137" s="652"/>
      <c r="I137" s="652"/>
      <c r="J137" s="652"/>
      <c r="K137" s="652"/>
      <c r="L137" s="652"/>
      <c r="M137" s="653"/>
    </row>
    <row r="138" spans="2:13" ht="14.45" customHeight="1" x14ac:dyDescent="0.25">
      <c r="B138" s="72" t="s">
        <v>15</v>
      </c>
      <c r="C138" s="654"/>
      <c r="D138" s="654"/>
      <c r="E138" s="654"/>
      <c r="F138" s="655"/>
      <c r="G138" s="656"/>
      <c r="H138" s="656"/>
      <c r="I138" s="656"/>
      <c r="J138" s="656"/>
      <c r="K138" s="656"/>
      <c r="L138" s="656"/>
      <c r="M138" s="657"/>
    </row>
    <row r="139" spans="2:13" x14ac:dyDescent="0.25">
      <c r="B139" s="69"/>
      <c r="C139" s="69"/>
      <c r="D139" s="69"/>
      <c r="E139" s="69"/>
      <c r="F139" s="69"/>
      <c r="G139" s="69"/>
      <c r="H139" s="69"/>
      <c r="I139" s="69"/>
      <c r="J139" s="69"/>
      <c r="K139" s="69"/>
      <c r="L139" s="69"/>
      <c r="M139" s="69"/>
    </row>
    <row r="140" spans="2:13" ht="15.75" x14ac:dyDescent="0.25">
      <c r="B140" s="645" t="s">
        <v>116</v>
      </c>
      <c r="C140" s="645"/>
      <c r="D140" s="645"/>
      <c r="E140" s="645"/>
      <c r="F140" s="645"/>
      <c r="G140" s="645"/>
      <c r="H140" s="69"/>
      <c r="I140" s="69"/>
      <c r="J140" s="69"/>
      <c r="K140" s="69"/>
      <c r="L140" s="69"/>
      <c r="M140" s="69"/>
    </row>
    <row r="141" spans="2:13" ht="15.6" customHeight="1" x14ac:dyDescent="0.25">
      <c r="B141" s="70" t="s">
        <v>3</v>
      </c>
      <c r="C141" s="658" t="s">
        <v>117</v>
      </c>
      <c r="D141" s="659"/>
      <c r="E141" s="659"/>
      <c r="F141" s="659"/>
      <c r="G141" s="659"/>
      <c r="H141" s="659"/>
      <c r="I141" s="659"/>
      <c r="J141" s="659"/>
      <c r="K141" s="659"/>
      <c r="L141" s="659"/>
      <c r="M141" s="660"/>
    </row>
    <row r="142" spans="2:13" ht="15.75" x14ac:dyDescent="0.25">
      <c r="B142" s="71">
        <v>1</v>
      </c>
      <c r="C142" s="651">
        <v>2</v>
      </c>
      <c r="D142" s="652"/>
      <c r="E142" s="652"/>
      <c r="F142" s="652"/>
      <c r="G142" s="652"/>
      <c r="H142" s="652"/>
      <c r="I142" s="652"/>
      <c r="J142" s="652"/>
      <c r="K142" s="652"/>
      <c r="L142" s="652"/>
      <c r="M142" s="653"/>
    </row>
    <row r="143" spans="2:13" ht="15.75" x14ac:dyDescent="0.25">
      <c r="B143" s="68"/>
      <c r="C143" s="441" t="s">
        <v>306</v>
      </c>
      <c r="D143" s="442"/>
      <c r="E143" s="442"/>
      <c r="F143" s="442"/>
      <c r="G143" s="442"/>
      <c r="H143" s="442"/>
      <c r="I143" s="442"/>
      <c r="J143" s="442"/>
      <c r="K143" s="442"/>
      <c r="L143" s="442"/>
      <c r="M143" s="443"/>
    </row>
  </sheetData>
  <mergeCells count="393">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P101:P105"/>
    <mergeCell ref="Q101:Q105"/>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C97:C100"/>
    <mergeCell ref="F97:F100"/>
    <mergeCell ref="P98:P100"/>
    <mergeCell ref="Q113:Q114"/>
    <mergeCell ref="P109:P110"/>
    <mergeCell ref="B117:D117"/>
    <mergeCell ref="B118:D118"/>
    <mergeCell ref="B119:D119"/>
    <mergeCell ref="B120:D120"/>
    <mergeCell ref="N103:N104"/>
    <mergeCell ref="D108:G108"/>
    <mergeCell ref="I101:I105"/>
    <mergeCell ref="J101:J105"/>
    <mergeCell ref="K101:K105"/>
    <mergeCell ref="L101:L105"/>
    <mergeCell ref="M101:M105"/>
    <mergeCell ref="D101:D105"/>
    <mergeCell ref="E101:E105"/>
    <mergeCell ref="F106:F107"/>
    <mergeCell ref="F101:F105"/>
    <mergeCell ref="G106:G107"/>
    <mergeCell ref="E106:E107"/>
    <mergeCell ref="D106:D107"/>
    <mergeCell ref="H106:H107"/>
    <mergeCell ref="B122:D122"/>
    <mergeCell ref="P111:P112"/>
    <mergeCell ref="B116:H116"/>
    <mergeCell ref="P113:P114"/>
    <mergeCell ref="B113:B114"/>
    <mergeCell ref="D113:D114"/>
    <mergeCell ref="G113:G114"/>
    <mergeCell ref="C113:C114"/>
    <mergeCell ref="E113:E114"/>
    <mergeCell ref="F113:F114"/>
    <mergeCell ref="M111:M112"/>
    <mergeCell ref="J111:J112"/>
    <mergeCell ref="K111:K112"/>
    <mergeCell ref="M113:M114"/>
    <mergeCell ref="H111:H112"/>
    <mergeCell ref="I111:I112"/>
    <mergeCell ref="B111:B112"/>
    <mergeCell ref="C111:C112"/>
    <mergeCell ref="D111:D112"/>
    <mergeCell ref="J113:J114"/>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F132:I132"/>
    <mergeCell ref="B97:B100"/>
    <mergeCell ref="B101:B105"/>
    <mergeCell ref="D97:D100"/>
    <mergeCell ref="G101:G105"/>
    <mergeCell ref="G97:G100"/>
    <mergeCell ref="K113:K114"/>
    <mergeCell ref="L111:L112"/>
    <mergeCell ref="C126:E126"/>
    <mergeCell ref="F126:I126"/>
    <mergeCell ref="J126:M126"/>
    <mergeCell ref="H97:H100"/>
    <mergeCell ref="I97:I100"/>
    <mergeCell ref="J97:J100"/>
    <mergeCell ref="K97:K100"/>
    <mergeCell ref="L97:L100"/>
    <mergeCell ref="C101:C105"/>
    <mergeCell ref="M109:M110"/>
    <mergeCell ref="B106:B107"/>
    <mergeCell ref="C106:C107"/>
    <mergeCell ref="K109:K110"/>
    <mergeCell ref="B123:Q123"/>
    <mergeCell ref="Q111:Q112"/>
    <mergeCell ref="B121:D121"/>
    <mergeCell ref="J80:J91"/>
    <mergeCell ref="H101:H105"/>
    <mergeCell ref="B130:F130"/>
    <mergeCell ref="C131:E131"/>
    <mergeCell ref="F131:I131"/>
    <mergeCell ref="J131:M131"/>
    <mergeCell ref="J132:M132"/>
    <mergeCell ref="C127:E127"/>
    <mergeCell ref="F127:I127"/>
    <mergeCell ref="J127:M127"/>
    <mergeCell ref="C128:E128"/>
    <mergeCell ref="F128:I128"/>
    <mergeCell ref="J128:M128"/>
    <mergeCell ref="B115:H115"/>
    <mergeCell ref="L109:L110"/>
    <mergeCell ref="L113:L114"/>
    <mergeCell ref="B125:E125"/>
    <mergeCell ref="E111:E112"/>
    <mergeCell ref="F111:F112"/>
    <mergeCell ref="G111:G112"/>
    <mergeCell ref="H113:H114"/>
    <mergeCell ref="I113:I114"/>
    <mergeCell ref="C132:E132"/>
    <mergeCell ref="E97:E100"/>
    <mergeCell ref="B92:B96"/>
    <mergeCell ref="C92:C96"/>
    <mergeCell ref="D92:D96"/>
    <mergeCell ref="E92:E96"/>
    <mergeCell ref="F92:F96"/>
    <mergeCell ref="G92:G96"/>
    <mergeCell ref="H92:H96"/>
    <mergeCell ref="I92:I96"/>
    <mergeCell ref="B80:B91"/>
    <mergeCell ref="C80:C91"/>
    <mergeCell ref="D80:D91"/>
    <mergeCell ref="E80:E91"/>
    <mergeCell ref="F80:F91"/>
    <mergeCell ref="G80:G91"/>
    <mergeCell ref="H80:H91"/>
    <mergeCell ref="I80:I91"/>
  </mergeCells>
  <conditionalFormatting sqref="L52">
    <cfRule type="expression" dxfId="71" priority="20">
      <formula>$L$52&gt;$I$52*0.85</formula>
    </cfRule>
  </conditionalFormatting>
  <conditionalFormatting sqref="L58:L59">
    <cfRule type="expression" dxfId="70" priority="17">
      <formula>$L$58&gt;$I$58*0.85</formula>
    </cfRule>
  </conditionalFormatting>
  <conditionalFormatting sqref="L60">
    <cfRule type="expression" dxfId="69" priority="16">
      <formula>$L$60&gt;$I$60*0.85</formula>
    </cfRule>
  </conditionalFormatting>
  <conditionalFormatting sqref="L62">
    <cfRule type="expression" dxfId="68" priority="15">
      <formula>$L$62&gt;$I$62*0.85</formula>
    </cfRule>
  </conditionalFormatting>
  <conditionalFormatting sqref="L66:L67">
    <cfRule type="expression" dxfId="67" priority="14">
      <formula>$L$66&gt;$I$66*0.85</formula>
    </cfRule>
  </conditionalFormatting>
  <conditionalFormatting sqref="L68:L69">
    <cfRule type="expression" dxfId="66" priority="13">
      <formula>$L$68&gt;$I$68*0.85</formula>
    </cfRule>
  </conditionalFormatting>
  <conditionalFormatting sqref="L70:L71">
    <cfRule type="expression" dxfId="65" priority="12">
      <formula>$L$70&gt;$I$70*0.85</formula>
    </cfRule>
  </conditionalFormatting>
  <conditionalFormatting sqref="L72:L73">
    <cfRule type="expression" dxfId="64" priority="11">
      <formula>$L$72&gt;$I$72*0.85</formula>
    </cfRule>
  </conditionalFormatting>
  <conditionalFormatting sqref="L74:L75">
    <cfRule type="expression" dxfId="63" priority="10">
      <formula>$L$74&gt;$I$74*0.85</formula>
    </cfRule>
  </conditionalFormatting>
  <conditionalFormatting sqref="L76:L77">
    <cfRule type="expression" dxfId="62" priority="9">
      <formula>$L$76&gt;$I$76*0.85</formula>
    </cfRule>
  </conditionalFormatting>
  <conditionalFormatting sqref="L78:L79">
    <cfRule type="expression" dxfId="61" priority="8">
      <formula>$L$78&gt;$I$78*0.85</formula>
    </cfRule>
  </conditionalFormatting>
  <conditionalFormatting sqref="L80">
    <cfRule type="expression" dxfId="60" priority="19">
      <formula>$L$80&gt;$I$80*0.85</formula>
    </cfRule>
  </conditionalFormatting>
  <conditionalFormatting sqref="L92">
    <cfRule type="expression" dxfId="59" priority="7">
      <formula>$L$92&gt;$I$92*0.85</formula>
    </cfRule>
  </conditionalFormatting>
  <conditionalFormatting sqref="L97:L100">
    <cfRule type="expression" dxfId="58" priority="6">
      <formula>$L$97&gt;$I$97*0.85</formula>
    </cfRule>
  </conditionalFormatting>
  <conditionalFormatting sqref="L101:L105">
    <cfRule type="expression" dxfId="57" priority="5">
      <formula>$L$101&gt;$I$101*0.85</formula>
    </cfRule>
  </conditionalFormatting>
  <conditionalFormatting sqref="L106:L107">
    <cfRule type="expression" dxfId="56" priority="50">
      <formula>$L$106&gt;$I$106*0.85</formula>
    </cfRule>
  </conditionalFormatting>
  <conditionalFormatting sqref="L109:L110">
    <cfRule type="expression" dxfId="55" priority="3">
      <formula>$L$109&gt;$I$109*0.85</formula>
    </cfRule>
  </conditionalFormatting>
  <conditionalFormatting sqref="L111:L112">
    <cfRule type="expression" dxfId="54" priority="2">
      <formula>$L$111&gt;$I$111*0.85</formula>
    </cfRule>
  </conditionalFormatting>
  <conditionalFormatting sqref="L113:L114">
    <cfRule type="expression" dxfId="53" priority="1">
      <formula>$L$113&gt;$I$113*0.85</formula>
    </cfRule>
  </conditionalFormatting>
  <conditionalFormatting sqref="L115">
    <cfRule type="expression" dxfId="52"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97"/>
  <sheetViews>
    <sheetView topLeftCell="B1" zoomScaleNormal="100" workbookViewId="0">
      <pane ySplit="4" topLeftCell="A80" activePane="bottomLeft" state="frozen"/>
      <selection activeCell="P125" sqref="P125:P129"/>
      <selection pane="bottomLeft" activeCell="B56" sqref="B56:B58"/>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customWidth="1"/>
    <col min="14" max="14" width="44.7109375" customWidth="1"/>
    <col min="15" max="15" width="14.8554687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399" t="s">
        <v>563</v>
      </c>
      <c r="C2" s="399"/>
      <c r="D2" s="399"/>
      <c r="E2" s="399"/>
      <c r="F2" s="399"/>
      <c r="G2" s="399"/>
      <c r="H2" s="399"/>
      <c r="I2" s="399"/>
      <c r="J2" s="399"/>
      <c r="K2" s="399"/>
      <c r="L2" s="399"/>
      <c r="M2" s="399"/>
      <c r="N2" s="399"/>
      <c r="O2" s="399"/>
      <c r="P2" s="399"/>
      <c r="Q2" s="399"/>
    </row>
    <row r="3" spans="2:17" ht="15.75" x14ac:dyDescent="0.25">
      <c r="B3" s="6"/>
      <c r="C3" s="6"/>
      <c r="D3" s="6"/>
      <c r="E3" s="6"/>
      <c r="F3" s="6"/>
      <c r="G3" s="6"/>
      <c r="H3" s="6"/>
      <c r="I3" s="6"/>
      <c r="J3" s="6"/>
      <c r="K3" s="6"/>
      <c r="L3" s="6"/>
      <c r="M3" s="6"/>
      <c r="N3" s="6"/>
      <c r="O3" s="6"/>
      <c r="P3" s="6"/>
      <c r="Q3" s="6"/>
    </row>
    <row r="4" spans="2:17" ht="15.75" x14ac:dyDescent="0.25">
      <c r="B4" s="399" t="s">
        <v>564</v>
      </c>
      <c r="C4" s="399"/>
      <c r="D4" s="399"/>
      <c r="E4" s="399"/>
      <c r="F4" s="399"/>
      <c r="G4" s="399"/>
      <c r="H4" s="399"/>
      <c r="I4" s="399"/>
      <c r="J4" s="399"/>
      <c r="K4" s="399"/>
      <c r="L4" s="399"/>
      <c r="M4" s="399"/>
      <c r="N4" s="399"/>
      <c r="O4" s="399"/>
      <c r="P4" s="399"/>
      <c r="Q4" s="399"/>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91" t="s">
        <v>566</v>
      </c>
      <c r="D10" s="388"/>
      <c r="E10" s="391" t="s">
        <v>567</v>
      </c>
      <c r="F10" s="392"/>
      <c r="G10" s="393"/>
      <c r="H10" s="397">
        <v>0</v>
      </c>
      <c r="I10" s="398"/>
      <c r="J10" s="398"/>
      <c r="K10" s="397">
        <v>0</v>
      </c>
      <c r="L10" s="398"/>
      <c r="M10" s="398"/>
      <c r="N10" s="194">
        <f>O47</f>
        <v>2855</v>
      </c>
    </row>
    <row r="11" spans="2:17" ht="15.75" x14ac:dyDescent="0.25">
      <c r="B11" s="544"/>
      <c r="C11" s="389"/>
      <c r="D11" s="390"/>
      <c r="E11" s="394"/>
      <c r="F11" s="395"/>
      <c r="G11" s="396"/>
      <c r="H11" s="384" t="s">
        <v>20</v>
      </c>
      <c r="I11" s="385"/>
      <c r="J11" s="386"/>
      <c r="K11" s="384" t="s">
        <v>565</v>
      </c>
      <c r="L11" s="385"/>
      <c r="M11" s="386"/>
      <c r="N11" s="11" t="s">
        <v>23</v>
      </c>
    </row>
    <row r="12" spans="2:17" ht="15.75" x14ac:dyDescent="0.25">
      <c r="B12" s="542" t="s">
        <v>48</v>
      </c>
      <c r="C12" s="391" t="s">
        <v>568</v>
      </c>
      <c r="D12" s="388"/>
      <c r="E12" s="391" t="s">
        <v>569</v>
      </c>
      <c r="F12" s="392"/>
      <c r="G12" s="393"/>
      <c r="H12" s="532">
        <v>0</v>
      </c>
      <c r="I12" s="438"/>
      <c r="J12" s="438"/>
      <c r="K12" s="532">
        <v>0</v>
      </c>
      <c r="L12" s="438"/>
      <c r="M12" s="438"/>
      <c r="N12" s="12">
        <f>O61</f>
        <v>37856</v>
      </c>
    </row>
    <row r="13" spans="2:17" ht="15.75" x14ac:dyDescent="0.25">
      <c r="B13" s="544"/>
      <c r="C13" s="389"/>
      <c r="D13" s="390"/>
      <c r="E13" s="394"/>
      <c r="F13" s="395"/>
      <c r="G13" s="396"/>
      <c r="H13" s="384" t="s">
        <v>20</v>
      </c>
      <c r="I13" s="385"/>
      <c r="J13" s="386"/>
      <c r="K13" s="384" t="s">
        <v>565</v>
      </c>
      <c r="L13" s="385"/>
      <c r="M13" s="386"/>
      <c r="N13" s="11" t="s">
        <v>23</v>
      </c>
    </row>
    <row r="14" spans="2:17" ht="15.75" x14ac:dyDescent="0.25">
      <c r="B14" s="542" t="s">
        <v>49</v>
      </c>
      <c r="C14" s="391" t="s">
        <v>570</v>
      </c>
      <c r="D14" s="388"/>
      <c r="E14" s="391" t="s">
        <v>434</v>
      </c>
      <c r="F14" s="392"/>
      <c r="G14" s="393"/>
      <c r="H14" s="532">
        <v>0</v>
      </c>
      <c r="I14" s="438"/>
      <c r="J14" s="438"/>
      <c r="K14" s="532">
        <v>0</v>
      </c>
      <c r="L14" s="438"/>
      <c r="M14" s="438"/>
      <c r="N14" s="49">
        <f>O71</f>
        <v>0.15</v>
      </c>
    </row>
    <row r="15" spans="2:17" ht="31.5" customHeight="1" x14ac:dyDescent="0.25">
      <c r="B15" s="544"/>
      <c r="C15" s="389"/>
      <c r="D15" s="390"/>
      <c r="E15" s="394"/>
      <c r="F15" s="395"/>
      <c r="G15" s="396"/>
      <c r="H15" s="384" t="s">
        <v>20</v>
      </c>
      <c r="I15" s="385"/>
      <c r="J15" s="386"/>
      <c r="K15" s="384" t="s">
        <v>565</v>
      </c>
      <c r="L15" s="385"/>
      <c r="M15" s="386"/>
      <c r="N15" s="11" t="s">
        <v>23</v>
      </c>
    </row>
    <row r="18" spans="2:8" ht="15.75" x14ac:dyDescent="0.25">
      <c r="B18" s="374" t="s">
        <v>71</v>
      </c>
      <c r="C18" s="374"/>
      <c r="D18" s="374"/>
      <c r="E18" s="374"/>
      <c r="F18" s="374"/>
      <c r="G18" s="374"/>
    </row>
    <row r="19" spans="2:8" ht="15.75" x14ac:dyDescent="0.25">
      <c r="B19" s="375" t="s">
        <v>72</v>
      </c>
      <c r="C19" s="375"/>
      <c r="D19" s="375"/>
      <c r="E19" s="375"/>
      <c r="F19" s="375" t="s">
        <v>73</v>
      </c>
      <c r="G19" s="375"/>
      <c r="H19" s="375"/>
    </row>
    <row r="20" spans="2:8" ht="15.75" x14ac:dyDescent="0.25">
      <c r="B20" s="545">
        <v>1</v>
      </c>
      <c r="C20" s="545"/>
      <c r="D20" s="545"/>
      <c r="E20" s="545"/>
      <c r="F20" s="545">
        <v>2</v>
      </c>
      <c r="G20" s="545"/>
      <c r="H20" s="545"/>
    </row>
    <row r="21" spans="2:8" ht="15.75" x14ac:dyDescent="0.25">
      <c r="B21" s="372" t="s">
        <v>74</v>
      </c>
      <c r="C21" s="372"/>
      <c r="D21" s="372"/>
      <c r="E21" s="372"/>
      <c r="F21" s="528">
        <f>F22+F24+F28+F32</f>
        <v>4987400.99</v>
      </c>
      <c r="G21" s="528"/>
      <c r="H21" s="528"/>
    </row>
    <row r="22" spans="2:8" ht="15.75" x14ac:dyDescent="0.25">
      <c r="B22" s="372" t="s">
        <v>75</v>
      </c>
      <c r="C22" s="372"/>
      <c r="D22" s="372"/>
      <c r="E22" s="372"/>
      <c r="F22" s="527"/>
      <c r="G22" s="527"/>
      <c r="H22" s="527"/>
    </row>
    <row r="23" spans="2:8" ht="15.75" x14ac:dyDescent="0.25">
      <c r="B23" s="368"/>
      <c r="C23" s="368"/>
      <c r="D23" s="368"/>
      <c r="E23" s="368"/>
      <c r="F23" s="527"/>
      <c r="G23" s="527"/>
      <c r="H23" s="527"/>
    </row>
    <row r="24" spans="2:8" ht="31.15" customHeight="1" x14ac:dyDescent="0.25">
      <c r="B24" s="372" t="s">
        <v>312</v>
      </c>
      <c r="C24" s="372"/>
      <c r="D24" s="372"/>
      <c r="E24" s="372"/>
      <c r="F24" s="528">
        <f>F27</f>
        <v>0</v>
      </c>
      <c r="G24" s="528"/>
      <c r="H24" s="528"/>
    </row>
    <row r="25" spans="2:8" ht="15.75" x14ac:dyDescent="0.25">
      <c r="B25" s="368" t="s">
        <v>253</v>
      </c>
      <c r="C25" s="368"/>
      <c r="D25" s="368"/>
      <c r="E25" s="368"/>
      <c r="F25" s="527"/>
      <c r="G25" s="527"/>
      <c r="H25" s="527"/>
    </row>
    <row r="26" spans="2:8" ht="31.5" customHeight="1" x14ac:dyDescent="0.25">
      <c r="B26" s="368" t="s">
        <v>254</v>
      </c>
      <c r="C26" s="368"/>
      <c r="D26" s="368"/>
      <c r="E26" s="368"/>
      <c r="F26" s="527"/>
      <c r="G26" s="527"/>
      <c r="H26" s="527"/>
    </row>
    <row r="27" spans="2:8" ht="15.75" x14ac:dyDescent="0.25">
      <c r="B27" s="368" t="s">
        <v>76</v>
      </c>
      <c r="C27" s="368"/>
      <c r="D27" s="368"/>
      <c r="E27" s="368"/>
      <c r="F27" s="527"/>
      <c r="G27" s="527"/>
      <c r="H27" s="527"/>
    </row>
    <row r="28" spans="2:8" ht="15.75" x14ac:dyDescent="0.25">
      <c r="B28" s="372" t="s">
        <v>313</v>
      </c>
      <c r="C28" s="372"/>
      <c r="D28" s="372"/>
      <c r="E28" s="372"/>
      <c r="F28" s="528">
        <f>F31</f>
        <v>4987400.99</v>
      </c>
      <c r="G28" s="528"/>
      <c r="H28" s="528"/>
    </row>
    <row r="29" spans="2:8" ht="15.75" x14ac:dyDescent="0.25">
      <c r="B29" s="368" t="s">
        <v>255</v>
      </c>
      <c r="C29" s="368"/>
      <c r="D29" s="368"/>
      <c r="E29" s="368"/>
      <c r="F29" s="527"/>
      <c r="G29" s="527"/>
      <c r="H29" s="527"/>
    </row>
    <row r="30" spans="2:8" ht="31.5" customHeight="1" x14ac:dyDescent="0.25">
      <c r="B30" s="368" t="s">
        <v>256</v>
      </c>
      <c r="C30" s="368"/>
      <c r="D30" s="368"/>
      <c r="E30" s="368"/>
      <c r="F30" s="527"/>
      <c r="G30" s="527"/>
      <c r="H30" s="527"/>
    </row>
    <row r="31" spans="2:8" ht="15.75" x14ac:dyDescent="0.25">
      <c r="B31" s="368" t="s">
        <v>77</v>
      </c>
      <c r="C31" s="368"/>
      <c r="D31" s="368"/>
      <c r="E31" s="368"/>
      <c r="F31" s="527">
        <f>L75</f>
        <v>4987400.99</v>
      </c>
      <c r="G31" s="527"/>
      <c r="H31" s="527"/>
    </row>
    <row r="32" spans="2:8" ht="15.75" x14ac:dyDescent="0.25">
      <c r="B32" s="372" t="s">
        <v>257</v>
      </c>
      <c r="C32" s="372"/>
      <c r="D32" s="372"/>
      <c r="E32" s="372"/>
      <c r="F32" s="527"/>
      <c r="G32" s="527"/>
      <c r="H32" s="527"/>
    </row>
    <row r="33" spans="2:17" ht="15.75" x14ac:dyDescent="0.25">
      <c r="B33" s="368"/>
      <c r="C33" s="368"/>
      <c r="D33" s="368"/>
      <c r="E33" s="368"/>
      <c r="F33" s="527"/>
      <c r="G33" s="527"/>
      <c r="H33" s="527"/>
    </row>
    <row r="34" spans="2:17" ht="15.75" x14ac:dyDescent="0.25">
      <c r="B34" s="372" t="s">
        <v>78</v>
      </c>
      <c r="C34" s="372"/>
      <c r="D34" s="372"/>
      <c r="E34" s="372"/>
      <c r="F34" s="528">
        <f>SUM(F35:H37)</f>
        <v>880129.61</v>
      </c>
      <c r="G34" s="528"/>
      <c r="H34" s="528"/>
    </row>
    <row r="35" spans="2:17" ht="15.75" x14ac:dyDescent="0.25">
      <c r="B35" s="368" t="s">
        <v>79</v>
      </c>
      <c r="C35" s="368"/>
      <c r="D35" s="368"/>
      <c r="E35" s="368"/>
      <c r="F35" s="527">
        <f>M75</f>
        <v>880129.61</v>
      </c>
      <c r="G35" s="527"/>
      <c r="H35" s="527"/>
    </row>
    <row r="36" spans="2:17" ht="15.75" x14ac:dyDescent="0.25">
      <c r="B36" s="368" t="s">
        <v>80</v>
      </c>
      <c r="C36" s="368"/>
      <c r="D36" s="368"/>
      <c r="E36" s="368"/>
      <c r="F36" s="527">
        <v>0</v>
      </c>
      <c r="G36" s="527"/>
      <c r="H36" s="527"/>
    </row>
    <row r="37" spans="2:17" ht="15.75" x14ac:dyDescent="0.25">
      <c r="B37" s="368" t="s">
        <v>81</v>
      </c>
      <c r="C37" s="368"/>
      <c r="D37" s="368"/>
      <c r="E37" s="368"/>
      <c r="F37" s="527">
        <v>0</v>
      </c>
      <c r="G37" s="527"/>
      <c r="H37" s="527"/>
    </row>
    <row r="38" spans="2:17" ht="15.75" x14ac:dyDescent="0.25">
      <c r="B38" s="372" t="s">
        <v>82</v>
      </c>
      <c r="C38" s="372"/>
      <c r="D38" s="372"/>
      <c r="E38" s="372"/>
      <c r="F38" s="528">
        <f>F21+F34</f>
        <v>5867530.6000000006</v>
      </c>
      <c r="G38" s="528"/>
      <c r="H38" s="528"/>
    </row>
    <row r="40" spans="2:17" ht="15.75" x14ac:dyDescent="0.25">
      <c r="B40" s="374" t="s">
        <v>83</v>
      </c>
      <c r="C40" s="374"/>
      <c r="D40" s="374"/>
      <c r="E40" s="374"/>
      <c r="F40" s="374"/>
      <c r="G40" s="374"/>
      <c r="H40" s="374"/>
    </row>
    <row r="41" spans="2:17" ht="16.149999999999999" customHeight="1" x14ac:dyDescent="0.25">
      <c r="B41" s="435" t="s">
        <v>84</v>
      </c>
      <c r="C41" s="401" t="s">
        <v>85</v>
      </c>
      <c r="D41" s="401" t="s">
        <v>86</v>
      </c>
      <c r="E41" s="401" t="s">
        <v>87</v>
      </c>
      <c r="F41" s="401" t="s">
        <v>88</v>
      </c>
      <c r="G41" s="401" t="s">
        <v>89</v>
      </c>
      <c r="H41" s="401" t="s">
        <v>90</v>
      </c>
      <c r="I41" s="401" t="s">
        <v>91</v>
      </c>
      <c r="J41" s="401"/>
      <c r="K41" s="401"/>
      <c r="L41" s="401"/>
      <c r="M41" s="401"/>
      <c r="N41" s="401" t="s">
        <v>6</v>
      </c>
      <c r="O41" s="401"/>
      <c r="P41" s="401" t="s">
        <v>92</v>
      </c>
      <c r="Q41" s="401" t="s">
        <v>93</v>
      </c>
    </row>
    <row r="42" spans="2:17" ht="46.9" customHeight="1" x14ac:dyDescent="0.25">
      <c r="B42" s="436"/>
      <c r="C42" s="401"/>
      <c r="D42" s="401"/>
      <c r="E42" s="401"/>
      <c r="F42" s="401"/>
      <c r="G42" s="401"/>
      <c r="H42" s="401"/>
      <c r="I42" s="401" t="s">
        <v>45</v>
      </c>
      <c r="J42" s="401" t="s">
        <v>94</v>
      </c>
      <c r="K42" s="401"/>
      <c r="L42" s="401"/>
      <c r="M42" s="401" t="s">
        <v>730</v>
      </c>
      <c r="N42" s="401" t="s">
        <v>96</v>
      </c>
      <c r="O42" s="401" t="s">
        <v>97</v>
      </c>
      <c r="P42" s="401"/>
      <c r="Q42" s="401"/>
    </row>
    <row r="43" spans="2:17" ht="96" customHeight="1" x14ac:dyDescent="0.25">
      <c r="B43" s="437"/>
      <c r="C43" s="401"/>
      <c r="D43" s="401"/>
      <c r="E43" s="401"/>
      <c r="F43" s="401"/>
      <c r="G43" s="401"/>
      <c r="H43" s="401"/>
      <c r="I43" s="401"/>
      <c r="J43" s="3" t="s">
        <v>98</v>
      </c>
      <c r="K43" s="3" t="s">
        <v>99</v>
      </c>
      <c r="L43" s="3" t="s">
        <v>100</v>
      </c>
      <c r="M43" s="401"/>
      <c r="N43" s="401"/>
      <c r="O43" s="401"/>
      <c r="P43" s="401"/>
      <c r="Q43" s="401"/>
    </row>
    <row r="44" spans="2:17" ht="15.75" x14ac:dyDescent="0.25">
      <c r="B44" s="4">
        <v>1</v>
      </c>
      <c r="C44" s="4">
        <v>2</v>
      </c>
      <c r="D44" s="4">
        <v>3</v>
      </c>
      <c r="E44" s="4">
        <v>4</v>
      </c>
      <c r="F44" s="4">
        <v>5</v>
      </c>
      <c r="G44" s="4">
        <v>6</v>
      </c>
      <c r="H44" s="4">
        <v>7</v>
      </c>
      <c r="I44" s="4">
        <v>8</v>
      </c>
      <c r="J44" s="4">
        <v>9</v>
      </c>
      <c r="K44" s="4">
        <v>10</v>
      </c>
      <c r="L44" s="4">
        <v>11</v>
      </c>
      <c r="M44" s="4">
        <v>12</v>
      </c>
      <c r="N44" s="4">
        <v>13</v>
      </c>
      <c r="O44" s="4">
        <v>14</v>
      </c>
      <c r="P44" s="4">
        <v>15</v>
      </c>
      <c r="Q44" s="4">
        <v>16</v>
      </c>
    </row>
    <row r="45" spans="2:17" ht="15.75" x14ac:dyDescent="0.25">
      <c r="B45" s="342" t="s">
        <v>704</v>
      </c>
      <c r="C45" s="344" t="s">
        <v>101</v>
      </c>
      <c r="D45" s="338"/>
      <c r="E45" s="338"/>
      <c r="F45" s="338" t="s">
        <v>261</v>
      </c>
      <c r="G45" s="338" t="s">
        <v>262</v>
      </c>
      <c r="H45" s="344" t="s">
        <v>102</v>
      </c>
      <c r="I45" s="350">
        <f>SUM(I52:I58)</f>
        <v>5002061.54</v>
      </c>
      <c r="J45" s="350">
        <f>SUM(J52:J58)</f>
        <v>0</v>
      </c>
      <c r="K45" s="350">
        <f>SUM(K52:K58)</f>
        <v>0</v>
      </c>
      <c r="L45" s="350">
        <f>SUM(L52:L58)</f>
        <v>4251752.29</v>
      </c>
      <c r="M45" s="350">
        <f>SUM(M52:M58)</f>
        <v>750309.25</v>
      </c>
      <c r="N45" s="338" t="s">
        <v>571</v>
      </c>
      <c r="O45" s="49">
        <f>O52+O56</f>
        <v>4444975.0299999993</v>
      </c>
      <c r="P45" s="438"/>
      <c r="Q45" s="344"/>
    </row>
    <row r="46" spans="2:17" ht="33" customHeight="1" x14ac:dyDescent="0.25">
      <c r="B46" s="343"/>
      <c r="C46" s="345"/>
      <c r="D46" s="339"/>
      <c r="E46" s="339"/>
      <c r="F46" s="339"/>
      <c r="G46" s="339"/>
      <c r="H46" s="345"/>
      <c r="I46" s="351"/>
      <c r="J46" s="351"/>
      <c r="K46" s="351"/>
      <c r="L46" s="351"/>
      <c r="M46" s="351"/>
      <c r="N46" s="354"/>
      <c r="O46" s="11" t="s">
        <v>23</v>
      </c>
      <c r="P46" s="439"/>
      <c r="Q46" s="345"/>
    </row>
    <row r="47" spans="2:17" ht="15.75" x14ac:dyDescent="0.25">
      <c r="B47" s="343"/>
      <c r="C47" s="345"/>
      <c r="D47" s="339"/>
      <c r="E47" s="339"/>
      <c r="F47" s="339"/>
      <c r="G47" s="339"/>
      <c r="H47" s="345"/>
      <c r="I47" s="351"/>
      <c r="J47" s="351"/>
      <c r="K47" s="351"/>
      <c r="L47" s="351"/>
      <c r="M47" s="351"/>
      <c r="N47" s="338" t="s">
        <v>572</v>
      </c>
      <c r="O47" s="85">
        <f>O53+O57</f>
        <v>2855</v>
      </c>
      <c r="P47" s="439"/>
      <c r="Q47" s="345"/>
    </row>
    <row r="48" spans="2:17" ht="15.75" x14ac:dyDescent="0.25">
      <c r="B48" s="343"/>
      <c r="C48" s="345"/>
      <c r="D48" s="339"/>
      <c r="E48" s="339"/>
      <c r="F48" s="339"/>
      <c r="G48" s="339"/>
      <c r="H48" s="345"/>
      <c r="I48" s="351"/>
      <c r="J48" s="351"/>
      <c r="K48" s="351"/>
      <c r="L48" s="351"/>
      <c r="M48" s="351"/>
      <c r="N48" s="339"/>
      <c r="O48" s="193"/>
      <c r="P48" s="439"/>
      <c r="Q48" s="345"/>
    </row>
    <row r="49" spans="2:17" ht="31.5" customHeight="1" x14ac:dyDescent="0.25">
      <c r="B49" s="343"/>
      <c r="C49" s="345"/>
      <c r="D49" s="339"/>
      <c r="E49" s="339"/>
      <c r="F49" s="339"/>
      <c r="G49" s="339"/>
      <c r="H49" s="345"/>
      <c r="I49" s="351"/>
      <c r="J49" s="351"/>
      <c r="K49" s="351"/>
      <c r="L49" s="351"/>
      <c r="M49" s="351"/>
      <c r="N49" s="354"/>
      <c r="O49" s="11" t="s">
        <v>23</v>
      </c>
      <c r="P49" s="439"/>
      <c r="Q49" s="345"/>
    </row>
    <row r="50" spans="2:17" ht="15.75" x14ac:dyDescent="0.25">
      <c r="B50" s="343"/>
      <c r="C50" s="345"/>
      <c r="D50" s="339"/>
      <c r="E50" s="339"/>
      <c r="F50" s="339"/>
      <c r="G50" s="339"/>
      <c r="H50" s="345"/>
      <c r="I50" s="351"/>
      <c r="J50" s="351"/>
      <c r="K50" s="351"/>
      <c r="L50" s="351"/>
      <c r="M50" s="351"/>
      <c r="N50" s="338" t="s">
        <v>573</v>
      </c>
      <c r="O50" s="12">
        <f>O55+O58</f>
        <v>2</v>
      </c>
      <c r="P50" s="439"/>
      <c r="Q50" s="345"/>
    </row>
    <row r="51" spans="2:17" ht="15.75" x14ac:dyDescent="0.25">
      <c r="B51" s="343"/>
      <c r="C51" s="345"/>
      <c r="D51" s="339"/>
      <c r="E51" s="339"/>
      <c r="F51" s="339"/>
      <c r="G51" s="339"/>
      <c r="H51" s="345"/>
      <c r="I51" s="351"/>
      <c r="J51" s="351"/>
      <c r="K51" s="351"/>
      <c r="L51" s="351"/>
      <c r="M51" s="351"/>
      <c r="N51" s="354"/>
      <c r="O51" s="11" t="s">
        <v>23</v>
      </c>
      <c r="P51" s="439"/>
      <c r="Q51" s="345"/>
    </row>
    <row r="52" spans="2:17" ht="47.25" outlineLevel="1" x14ac:dyDescent="0.25">
      <c r="B52" s="338" t="s">
        <v>574</v>
      </c>
      <c r="C52" s="340"/>
      <c r="D52" s="338" t="s">
        <v>286</v>
      </c>
      <c r="E52" s="344"/>
      <c r="F52" s="346"/>
      <c r="G52" s="338" t="s">
        <v>262</v>
      </c>
      <c r="H52" s="340"/>
      <c r="I52" s="336">
        <f>SUM(J52:M55)</f>
        <v>707938.22</v>
      </c>
      <c r="J52" s="336">
        <v>0</v>
      </c>
      <c r="K52" s="336">
        <v>0</v>
      </c>
      <c r="L52" s="350">
        <v>601747.48</v>
      </c>
      <c r="M52" s="336">
        <v>106190.74</v>
      </c>
      <c r="N52" s="27" t="s">
        <v>571</v>
      </c>
      <c r="O52" s="38">
        <v>600000</v>
      </c>
      <c r="P52" s="344" t="s">
        <v>361</v>
      </c>
      <c r="Q52" s="344" t="s">
        <v>346</v>
      </c>
    </row>
    <row r="53" spans="2:17" ht="18" customHeight="1" outlineLevel="1" x14ac:dyDescent="0.25">
      <c r="B53" s="339"/>
      <c r="C53" s="341"/>
      <c r="D53" s="339"/>
      <c r="E53" s="345"/>
      <c r="F53" s="347"/>
      <c r="G53" s="339"/>
      <c r="H53" s="341"/>
      <c r="I53" s="337"/>
      <c r="J53" s="337"/>
      <c r="K53" s="337"/>
      <c r="L53" s="351"/>
      <c r="M53" s="337"/>
      <c r="N53" s="338" t="s">
        <v>572</v>
      </c>
      <c r="O53" s="194">
        <v>455</v>
      </c>
      <c r="P53" s="345"/>
      <c r="Q53" s="345"/>
    </row>
    <row r="54" spans="2:17" ht="33" customHeight="1" outlineLevel="1" x14ac:dyDescent="0.25">
      <c r="B54" s="339"/>
      <c r="C54" s="341"/>
      <c r="D54" s="339"/>
      <c r="E54" s="345"/>
      <c r="F54" s="347"/>
      <c r="G54" s="339"/>
      <c r="H54" s="341"/>
      <c r="I54" s="337"/>
      <c r="J54" s="337"/>
      <c r="K54" s="337"/>
      <c r="L54" s="351"/>
      <c r="M54" s="337"/>
      <c r="N54" s="354"/>
      <c r="O54" s="155"/>
      <c r="P54" s="345"/>
      <c r="Q54" s="345"/>
    </row>
    <row r="55" spans="2:17" ht="31.5" outlineLevel="1" x14ac:dyDescent="0.25">
      <c r="B55" s="339"/>
      <c r="C55" s="341"/>
      <c r="D55" s="339"/>
      <c r="E55" s="345"/>
      <c r="F55" s="347"/>
      <c r="G55" s="339"/>
      <c r="H55" s="341"/>
      <c r="I55" s="337"/>
      <c r="J55" s="337"/>
      <c r="K55" s="337"/>
      <c r="L55" s="351"/>
      <c r="M55" s="337"/>
      <c r="N55" s="27" t="s">
        <v>575</v>
      </c>
      <c r="O55" s="38">
        <v>1</v>
      </c>
      <c r="P55" s="345"/>
      <c r="Q55" s="345"/>
    </row>
    <row r="56" spans="2:17" ht="53.25" customHeight="1" outlineLevel="1" x14ac:dyDescent="0.25">
      <c r="B56" s="338" t="s">
        <v>689</v>
      </c>
      <c r="C56" s="340"/>
      <c r="D56" s="338" t="s">
        <v>576</v>
      </c>
      <c r="E56" s="338" t="s">
        <v>407</v>
      </c>
      <c r="F56" s="346"/>
      <c r="G56" s="338" t="s">
        <v>262</v>
      </c>
      <c r="H56" s="340"/>
      <c r="I56" s="336">
        <f>SUM(J56:M58)</f>
        <v>4294123.32</v>
      </c>
      <c r="J56" s="336">
        <v>0</v>
      </c>
      <c r="K56" s="336">
        <v>0</v>
      </c>
      <c r="L56" s="336">
        <v>3650004.81</v>
      </c>
      <c r="M56" s="336">
        <v>644118.51</v>
      </c>
      <c r="N56" s="27" t="s">
        <v>571</v>
      </c>
      <c r="O56" s="61">
        <v>3844975.03</v>
      </c>
      <c r="P56" s="344" t="s">
        <v>356</v>
      </c>
      <c r="Q56" s="344" t="s">
        <v>520</v>
      </c>
    </row>
    <row r="57" spans="2:17" ht="74.45" customHeight="1" outlineLevel="1" x14ac:dyDescent="0.25">
      <c r="B57" s="339"/>
      <c r="C57" s="341"/>
      <c r="D57" s="339"/>
      <c r="E57" s="339"/>
      <c r="F57" s="347"/>
      <c r="G57" s="339"/>
      <c r="H57" s="341"/>
      <c r="I57" s="337"/>
      <c r="J57" s="337"/>
      <c r="K57" s="337"/>
      <c r="L57" s="337"/>
      <c r="M57" s="337"/>
      <c r="N57" s="27" t="s">
        <v>572</v>
      </c>
      <c r="O57" s="38">
        <v>2400</v>
      </c>
      <c r="P57" s="345"/>
      <c r="Q57" s="345"/>
    </row>
    <row r="58" spans="2:17" ht="53.25" customHeight="1" outlineLevel="1" x14ac:dyDescent="0.25">
      <c r="B58" s="339"/>
      <c r="C58" s="341"/>
      <c r="D58" s="339"/>
      <c r="E58" s="339"/>
      <c r="F58" s="347"/>
      <c r="G58" s="339"/>
      <c r="H58" s="341"/>
      <c r="I58" s="337"/>
      <c r="J58" s="337"/>
      <c r="K58" s="337"/>
      <c r="L58" s="337"/>
      <c r="M58" s="337"/>
      <c r="N58" s="27" t="s">
        <v>575</v>
      </c>
      <c r="O58" s="25">
        <v>1</v>
      </c>
      <c r="P58" s="345"/>
      <c r="Q58" s="345"/>
    </row>
    <row r="59" spans="2:17" ht="15.75" x14ac:dyDescent="0.25">
      <c r="B59" s="342" t="s">
        <v>705</v>
      </c>
      <c r="C59" s="340"/>
      <c r="D59" s="338"/>
      <c r="E59" s="338"/>
      <c r="F59" s="340"/>
      <c r="G59" s="338" t="s">
        <v>262</v>
      </c>
      <c r="H59" s="340"/>
      <c r="I59" s="350">
        <f>SUM(I63:I68)</f>
        <v>759589.06</v>
      </c>
      <c r="J59" s="350">
        <f t="shared" ref="J59:M59" si="0">SUM(J63:J68)</f>
        <v>0</v>
      </c>
      <c r="K59" s="350">
        <f t="shared" si="0"/>
        <v>0</v>
      </c>
      <c r="L59" s="350">
        <f t="shared" si="0"/>
        <v>645650.69999999995</v>
      </c>
      <c r="M59" s="350">
        <f t="shared" si="0"/>
        <v>113938.36</v>
      </c>
      <c r="N59" s="338" t="s">
        <v>578</v>
      </c>
      <c r="O59" s="61">
        <f>O63+O65+O67</f>
        <v>12.45</v>
      </c>
      <c r="P59" s="355"/>
      <c r="Q59" s="344"/>
    </row>
    <row r="60" spans="2:17" ht="48" customHeight="1" x14ac:dyDescent="0.25">
      <c r="B60" s="343"/>
      <c r="C60" s="341"/>
      <c r="D60" s="339"/>
      <c r="E60" s="339"/>
      <c r="F60" s="341"/>
      <c r="G60" s="339"/>
      <c r="H60" s="341"/>
      <c r="I60" s="351"/>
      <c r="J60" s="351"/>
      <c r="K60" s="351"/>
      <c r="L60" s="351"/>
      <c r="M60" s="351"/>
      <c r="N60" s="354"/>
      <c r="O60" s="11" t="s">
        <v>23</v>
      </c>
      <c r="P60" s="356"/>
      <c r="Q60" s="345"/>
    </row>
    <row r="61" spans="2:17" ht="15.75" x14ac:dyDescent="0.25">
      <c r="B61" s="343"/>
      <c r="C61" s="341"/>
      <c r="D61" s="339"/>
      <c r="E61" s="339"/>
      <c r="F61" s="341"/>
      <c r="G61" s="339"/>
      <c r="H61" s="341"/>
      <c r="I61" s="351"/>
      <c r="J61" s="351"/>
      <c r="K61" s="351"/>
      <c r="L61" s="351"/>
      <c r="M61" s="351"/>
      <c r="N61" s="338" t="s">
        <v>579</v>
      </c>
      <c r="O61" s="73">
        <f>O64+O66+O68</f>
        <v>37856</v>
      </c>
      <c r="P61" s="356"/>
      <c r="Q61" s="345"/>
    </row>
    <row r="62" spans="2:17" ht="31.5" customHeight="1" x14ac:dyDescent="0.25">
      <c r="B62" s="343"/>
      <c r="C62" s="341"/>
      <c r="D62" s="339"/>
      <c r="E62" s="339"/>
      <c r="F62" s="341"/>
      <c r="G62" s="339"/>
      <c r="H62" s="341"/>
      <c r="I62" s="351"/>
      <c r="J62" s="351"/>
      <c r="K62" s="351"/>
      <c r="L62" s="351"/>
      <c r="M62" s="351"/>
      <c r="N62" s="354"/>
      <c r="O62" s="11" t="s">
        <v>23</v>
      </c>
      <c r="P62" s="356"/>
      <c r="Q62" s="345"/>
    </row>
    <row r="63" spans="2:17" ht="63" outlineLevel="1" x14ac:dyDescent="0.25">
      <c r="B63" s="338" t="s">
        <v>580</v>
      </c>
      <c r="C63" s="340"/>
      <c r="D63" s="338" t="s">
        <v>272</v>
      </c>
      <c r="E63" s="344"/>
      <c r="F63" s="340"/>
      <c r="G63" s="338" t="s">
        <v>262</v>
      </c>
      <c r="H63" s="340"/>
      <c r="I63" s="350">
        <f>SUM(J63:M64)</f>
        <v>250000</v>
      </c>
      <c r="J63" s="350">
        <v>0</v>
      </c>
      <c r="K63" s="350">
        <v>0</v>
      </c>
      <c r="L63" s="350">
        <v>212500</v>
      </c>
      <c r="M63" s="350">
        <v>37500</v>
      </c>
      <c r="N63" s="30" t="s">
        <v>578</v>
      </c>
      <c r="O63" s="43">
        <v>6</v>
      </c>
      <c r="P63" s="344" t="s">
        <v>356</v>
      </c>
      <c r="Q63" s="344" t="s">
        <v>350</v>
      </c>
    </row>
    <row r="64" spans="2:17" ht="47.25" outlineLevel="1" x14ac:dyDescent="0.25">
      <c r="B64" s="339"/>
      <c r="C64" s="341"/>
      <c r="D64" s="339"/>
      <c r="E64" s="345"/>
      <c r="F64" s="341"/>
      <c r="G64" s="339"/>
      <c r="H64" s="341"/>
      <c r="I64" s="351"/>
      <c r="J64" s="351"/>
      <c r="K64" s="351"/>
      <c r="L64" s="351"/>
      <c r="M64" s="351"/>
      <c r="N64" s="27" t="s">
        <v>579</v>
      </c>
      <c r="O64" s="38">
        <v>8000</v>
      </c>
      <c r="P64" s="345"/>
      <c r="Q64" s="345"/>
    </row>
    <row r="65" spans="2:17" ht="63" outlineLevel="1" x14ac:dyDescent="0.25">
      <c r="B65" s="338" t="s">
        <v>581</v>
      </c>
      <c r="C65" s="340"/>
      <c r="D65" s="338" t="s">
        <v>286</v>
      </c>
      <c r="E65" s="344"/>
      <c r="F65" s="340"/>
      <c r="G65" s="338" t="s">
        <v>262</v>
      </c>
      <c r="H65" s="340"/>
      <c r="I65" s="350">
        <f>SUM(J65:M66)</f>
        <v>209589.06</v>
      </c>
      <c r="J65" s="350">
        <v>0</v>
      </c>
      <c r="K65" s="350">
        <v>0</v>
      </c>
      <c r="L65" s="350">
        <v>178150.7</v>
      </c>
      <c r="M65" s="350">
        <v>31438.36</v>
      </c>
      <c r="N65" s="30" t="s">
        <v>578</v>
      </c>
      <c r="O65" s="43">
        <v>3</v>
      </c>
      <c r="P65" s="344" t="s">
        <v>361</v>
      </c>
      <c r="Q65" s="344" t="s">
        <v>346</v>
      </c>
    </row>
    <row r="66" spans="2:17" ht="47.25" outlineLevel="1" x14ac:dyDescent="0.25">
      <c r="B66" s="339"/>
      <c r="C66" s="341"/>
      <c r="D66" s="339"/>
      <c r="E66" s="345"/>
      <c r="F66" s="341"/>
      <c r="G66" s="339"/>
      <c r="H66" s="341"/>
      <c r="I66" s="351"/>
      <c r="J66" s="351"/>
      <c r="K66" s="351"/>
      <c r="L66" s="351"/>
      <c r="M66" s="351"/>
      <c r="N66" s="27" t="s">
        <v>579</v>
      </c>
      <c r="O66" s="38">
        <v>25000</v>
      </c>
      <c r="P66" s="345"/>
      <c r="Q66" s="345"/>
    </row>
    <row r="67" spans="2:17" ht="63" outlineLevel="1" x14ac:dyDescent="0.25">
      <c r="B67" s="338" t="s">
        <v>582</v>
      </c>
      <c r="C67" s="340"/>
      <c r="D67" s="338" t="s">
        <v>298</v>
      </c>
      <c r="E67" s="344"/>
      <c r="F67" s="340"/>
      <c r="G67" s="338" t="s">
        <v>262</v>
      </c>
      <c r="H67" s="340"/>
      <c r="I67" s="350">
        <f>SUM(J67:M68)</f>
        <v>300000</v>
      </c>
      <c r="J67" s="350">
        <v>0</v>
      </c>
      <c r="K67" s="350">
        <v>0</v>
      </c>
      <c r="L67" s="350">
        <v>255000</v>
      </c>
      <c r="M67" s="350">
        <v>45000</v>
      </c>
      <c r="N67" s="30" t="s">
        <v>578</v>
      </c>
      <c r="O67" s="62">
        <v>3.45</v>
      </c>
      <c r="P67" s="344" t="s">
        <v>361</v>
      </c>
      <c r="Q67" s="344" t="s">
        <v>320</v>
      </c>
    </row>
    <row r="68" spans="2:17" ht="47.25" outlineLevel="1" x14ac:dyDescent="0.25">
      <c r="B68" s="339"/>
      <c r="C68" s="341"/>
      <c r="D68" s="339"/>
      <c r="E68" s="345"/>
      <c r="F68" s="341"/>
      <c r="G68" s="339"/>
      <c r="H68" s="341"/>
      <c r="I68" s="351"/>
      <c r="J68" s="351"/>
      <c r="K68" s="351"/>
      <c r="L68" s="351"/>
      <c r="M68" s="351"/>
      <c r="N68" s="27" t="s">
        <v>579</v>
      </c>
      <c r="O68" s="38">
        <v>4856</v>
      </c>
      <c r="P68" s="345"/>
      <c r="Q68" s="345"/>
    </row>
    <row r="69" spans="2:17" ht="15.75" x14ac:dyDescent="0.25">
      <c r="B69" s="342" t="s">
        <v>706</v>
      </c>
      <c r="C69" s="340"/>
      <c r="D69" s="338"/>
      <c r="E69" s="338"/>
      <c r="F69" s="340"/>
      <c r="G69" s="338" t="s">
        <v>262</v>
      </c>
      <c r="H69" s="340"/>
      <c r="I69" s="350">
        <f>I73</f>
        <v>105880</v>
      </c>
      <c r="J69" s="350">
        <f t="shared" ref="J69:M69" si="1">J73</f>
        <v>0</v>
      </c>
      <c r="K69" s="350">
        <f t="shared" si="1"/>
        <v>0</v>
      </c>
      <c r="L69" s="350">
        <f t="shared" si="1"/>
        <v>89998</v>
      </c>
      <c r="M69" s="350">
        <f t="shared" si="1"/>
        <v>15882</v>
      </c>
      <c r="N69" s="338" t="s">
        <v>583</v>
      </c>
      <c r="O69" s="61">
        <f>O73</f>
        <v>0.15</v>
      </c>
      <c r="P69" s="355"/>
      <c r="Q69" s="344"/>
    </row>
    <row r="70" spans="2:17" ht="35.25" customHeight="1" x14ac:dyDescent="0.25">
      <c r="B70" s="343"/>
      <c r="C70" s="341"/>
      <c r="D70" s="339"/>
      <c r="E70" s="339"/>
      <c r="F70" s="341"/>
      <c r="G70" s="339"/>
      <c r="H70" s="341"/>
      <c r="I70" s="351"/>
      <c r="J70" s="351"/>
      <c r="K70" s="351"/>
      <c r="L70" s="351"/>
      <c r="M70" s="351"/>
      <c r="N70" s="354"/>
      <c r="O70" s="11" t="s">
        <v>23</v>
      </c>
      <c r="P70" s="356"/>
      <c r="Q70" s="345"/>
    </row>
    <row r="71" spans="2:17" ht="15.75" x14ac:dyDescent="0.25">
      <c r="B71" s="343"/>
      <c r="C71" s="341"/>
      <c r="D71" s="339"/>
      <c r="E71" s="339"/>
      <c r="F71" s="341"/>
      <c r="G71" s="339"/>
      <c r="H71" s="341"/>
      <c r="I71" s="351"/>
      <c r="J71" s="351"/>
      <c r="K71" s="351"/>
      <c r="L71" s="351"/>
      <c r="M71" s="351"/>
      <c r="N71" s="338" t="s">
        <v>584</v>
      </c>
      <c r="O71" s="67">
        <f>O74</f>
        <v>0.15</v>
      </c>
      <c r="P71" s="356"/>
      <c r="Q71" s="345"/>
    </row>
    <row r="72" spans="2:17" ht="47.25" customHeight="1" x14ac:dyDescent="0.25">
      <c r="B72" s="343"/>
      <c r="C72" s="341"/>
      <c r="D72" s="339"/>
      <c r="E72" s="339"/>
      <c r="F72" s="341"/>
      <c r="G72" s="339"/>
      <c r="H72" s="341"/>
      <c r="I72" s="351"/>
      <c r="J72" s="351"/>
      <c r="K72" s="351"/>
      <c r="L72" s="351"/>
      <c r="M72" s="351"/>
      <c r="N72" s="354"/>
      <c r="O72" s="11" t="s">
        <v>23</v>
      </c>
      <c r="P72" s="356"/>
      <c r="Q72" s="345"/>
    </row>
    <row r="73" spans="2:17" ht="47.25" outlineLevel="1" x14ac:dyDescent="0.25">
      <c r="B73" s="338" t="s">
        <v>585</v>
      </c>
      <c r="C73" s="340"/>
      <c r="D73" s="338" t="s">
        <v>272</v>
      </c>
      <c r="E73" s="344"/>
      <c r="F73" s="346"/>
      <c r="G73" s="338" t="s">
        <v>262</v>
      </c>
      <c r="H73" s="340"/>
      <c r="I73" s="336">
        <f>SUM(J73:M74)</f>
        <v>105880</v>
      </c>
      <c r="J73" s="336">
        <v>0</v>
      </c>
      <c r="K73" s="336">
        <v>0</v>
      </c>
      <c r="L73" s="336">
        <v>89998</v>
      </c>
      <c r="M73" s="336">
        <v>15882</v>
      </c>
      <c r="N73" s="27" t="s">
        <v>583</v>
      </c>
      <c r="O73" s="61">
        <v>0.15</v>
      </c>
      <c r="P73" s="344" t="s">
        <v>356</v>
      </c>
      <c r="Q73" s="344" t="s">
        <v>344</v>
      </c>
    </row>
    <row r="74" spans="2:17" ht="63" outlineLevel="1" x14ac:dyDescent="0.25">
      <c r="B74" s="339"/>
      <c r="C74" s="341"/>
      <c r="D74" s="339"/>
      <c r="E74" s="345"/>
      <c r="F74" s="347"/>
      <c r="G74" s="339"/>
      <c r="H74" s="341"/>
      <c r="I74" s="337"/>
      <c r="J74" s="337"/>
      <c r="K74" s="337"/>
      <c r="L74" s="337"/>
      <c r="M74" s="337"/>
      <c r="N74" s="27" t="s">
        <v>584</v>
      </c>
      <c r="O74" s="61">
        <v>0.15</v>
      </c>
      <c r="P74" s="345"/>
      <c r="Q74" s="345"/>
    </row>
    <row r="75" spans="2:17" ht="15.75" x14ac:dyDescent="0.25">
      <c r="B75" s="560" t="s">
        <v>105</v>
      </c>
      <c r="C75" s="560"/>
      <c r="D75" s="560"/>
      <c r="E75" s="560"/>
      <c r="F75" s="560"/>
      <c r="G75" s="560"/>
      <c r="H75" s="560"/>
      <c r="I75" s="48">
        <f>I45+I59+I69</f>
        <v>5867530.5999999996</v>
      </c>
      <c r="J75" s="48">
        <f t="shared" ref="J75:M75" si="2">J45+J59+J69</f>
        <v>0</v>
      </c>
      <c r="K75" s="48">
        <f t="shared" si="2"/>
        <v>0</v>
      </c>
      <c r="L75" s="48">
        <f t="shared" si="2"/>
        <v>4987400.99</v>
      </c>
      <c r="M75" s="48">
        <f t="shared" si="2"/>
        <v>880129.61</v>
      </c>
      <c r="N75" s="561"/>
      <c r="O75" s="561"/>
      <c r="P75" s="561"/>
      <c r="Q75" s="561"/>
    </row>
    <row r="76" spans="2:17" ht="15.75" x14ac:dyDescent="0.25">
      <c r="B76" s="56" t="s">
        <v>658</v>
      </c>
    </row>
    <row r="77" spans="2:17" ht="48" customHeight="1" x14ac:dyDescent="0.25">
      <c r="B77" s="460" t="s">
        <v>739</v>
      </c>
      <c r="C77" s="460"/>
      <c r="D77" s="460"/>
      <c r="E77" s="460"/>
      <c r="F77" s="460"/>
      <c r="G77" s="460"/>
      <c r="H77" s="460"/>
      <c r="I77" s="460"/>
      <c r="J77" s="460"/>
      <c r="K77" s="460"/>
      <c r="L77" s="460"/>
      <c r="M77" s="460"/>
      <c r="N77" s="460"/>
      <c r="O77" s="460"/>
      <c r="P77" s="460"/>
      <c r="Q77" s="460"/>
    </row>
    <row r="79" spans="2:17" ht="15.75" x14ac:dyDescent="0.25">
      <c r="B79" s="448" t="s">
        <v>106</v>
      </c>
      <c r="C79" s="448"/>
      <c r="D79" s="448"/>
      <c r="E79" s="448"/>
    </row>
    <row r="80" spans="2:17" ht="35.450000000000003" customHeight="1" x14ac:dyDescent="0.25">
      <c r="B80" s="10" t="s">
        <v>3</v>
      </c>
      <c r="C80" s="401" t="s">
        <v>107</v>
      </c>
      <c r="D80" s="401"/>
      <c r="E80" s="401"/>
      <c r="F80" s="400" t="s">
        <v>108</v>
      </c>
      <c r="G80" s="400"/>
      <c r="H80" s="400"/>
      <c r="I80" s="400"/>
      <c r="J80" s="401" t="s">
        <v>109</v>
      </c>
      <c r="K80" s="400"/>
      <c r="L80" s="400"/>
      <c r="M80" s="400"/>
    </row>
    <row r="81" spans="2:13" ht="15.75" x14ac:dyDescent="0.25">
      <c r="B81" s="4">
        <v>1</v>
      </c>
      <c r="C81" s="365">
        <v>2</v>
      </c>
      <c r="D81" s="365"/>
      <c r="E81" s="365"/>
      <c r="F81" s="365">
        <v>3</v>
      </c>
      <c r="G81" s="365"/>
      <c r="H81" s="365"/>
      <c r="I81" s="365"/>
      <c r="J81" s="365">
        <v>4</v>
      </c>
      <c r="K81" s="365"/>
      <c r="L81" s="365"/>
      <c r="M81" s="365"/>
    </row>
    <row r="82" spans="2:13" ht="33" customHeight="1" x14ac:dyDescent="0.25">
      <c r="B82" s="8"/>
      <c r="C82" s="455" t="s">
        <v>304</v>
      </c>
      <c r="D82" s="455"/>
      <c r="E82" s="455"/>
      <c r="F82" s="456"/>
      <c r="G82" s="456"/>
      <c r="H82" s="456"/>
      <c r="I82" s="456"/>
      <c r="J82" s="456"/>
      <c r="K82" s="456"/>
      <c r="L82" s="456"/>
      <c r="M82" s="456"/>
    </row>
    <row r="84" spans="2:13" ht="15.75" x14ac:dyDescent="0.25">
      <c r="B84" s="448" t="s">
        <v>110</v>
      </c>
      <c r="C84" s="448"/>
      <c r="D84" s="448"/>
      <c r="E84" s="448"/>
      <c r="F84" s="448"/>
    </row>
    <row r="85" spans="2:13" ht="33.6" customHeight="1" x14ac:dyDescent="0.25">
      <c r="B85" s="10" t="s">
        <v>3</v>
      </c>
      <c r="C85" s="400" t="s">
        <v>111</v>
      </c>
      <c r="D85" s="400"/>
      <c r="E85" s="400"/>
      <c r="F85" s="400" t="s">
        <v>108</v>
      </c>
      <c r="G85" s="400"/>
      <c r="H85" s="400"/>
      <c r="I85" s="400"/>
      <c r="J85" s="401" t="s">
        <v>112</v>
      </c>
      <c r="K85" s="400"/>
      <c r="L85" s="400"/>
      <c r="M85" s="400"/>
    </row>
    <row r="86" spans="2:13" ht="15.75" x14ac:dyDescent="0.25">
      <c r="B86" s="4">
        <v>1</v>
      </c>
      <c r="C86" s="365">
        <v>2</v>
      </c>
      <c r="D86" s="365"/>
      <c r="E86" s="365"/>
      <c r="F86" s="365">
        <v>3</v>
      </c>
      <c r="G86" s="365"/>
      <c r="H86" s="365"/>
      <c r="I86" s="365"/>
      <c r="J86" s="365">
        <v>4</v>
      </c>
      <c r="K86" s="365"/>
      <c r="L86" s="365"/>
      <c r="M86" s="365"/>
    </row>
    <row r="87" spans="2:13" ht="48" customHeight="1" x14ac:dyDescent="0.25">
      <c r="B87" s="8"/>
      <c r="C87" s="455" t="s">
        <v>305</v>
      </c>
      <c r="D87" s="455"/>
      <c r="E87" s="455"/>
      <c r="F87" s="456"/>
      <c r="G87" s="456"/>
      <c r="H87" s="456"/>
      <c r="I87" s="456"/>
      <c r="J87" s="456"/>
      <c r="K87" s="456"/>
      <c r="L87" s="456"/>
      <c r="M87" s="456"/>
    </row>
    <row r="89" spans="2:13" ht="15.75" x14ac:dyDescent="0.25">
      <c r="B89" s="448" t="s">
        <v>113</v>
      </c>
      <c r="C89" s="448"/>
      <c r="D89" s="448"/>
    </row>
    <row r="90" spans="2:13" ht="38.450000000000003" customHeight="1" x14ac:dyDescent="0.25">
      <c r="B90" s="10" t="s">
        <v>3</v>
      </c>
      <c r="C90" s="401" t="s">
        <v>114</v>
      </c>
      <c r="D90" s="401"/>
      <c r="E90" s="401"/>
      <c r="F90" s="449" t="s">
        <v>115</v>
      </c>
      <c r="G90" s="450"/>
      <c r="H90" s="450"/>
      <c r="I90" s="450"/>
      <c r="J90" s="450"/>
      <c r="K90" s="450"/>
      <c r="L90" s="450"/>
      <c r="M90" s="451"/>
    </row>
    <row r="91" spans="2:13" ht="15.75" x14ac:dyDescent="0.25">
      <c r="B91" s="4">
        <v>1</v>
      </c>
      <c r="C91" s="365">
        <v>2</v>
      </c>
      <c r="D91" s="365"/>
      <c r="E91" s="365"/>
      <c r="F91" s="452">
        <v>3</v>
      </c>
      <c r="G91" s="453"/>
      <c r="H91" s="453"/>
      <c r="I91" s="453"/>
      <c r="J91" s="453"/>
      <c r="K91" s="453"/>
      <c r="L91" s="453"/>
      <c r="M91" s="454"/>
    </row>
    <row r="92" spans="2:13" ht="14.45" customHeight="1" x14ac:dyDescent="0.25">
      <c r="B92" s="26" t="s">
        <v>15</v>
      </c>
      <c r="C92" s="444"/>
      <c r="D92" s="444"/>
      <c r="E92" s="444"/>
      <c r="F92" s="445"/>
      <c r="G92" s="446"/>
      <c r="H92" s="446"/>
      <c r="I92" s="446"/>
      <c r="J92" s="446"/>
      <c r="K92" s="446"/>
      <c r="L92" s="446"/>
      <c r="M92" s="447"/>
    </row>
    <row r="94" spans="2:13" ht="15.75" x14ac:dyDescent="0.25">
      <c r="B94" s="448" t="s">
        <v>116</v>
      </c>
      <c r="C94" s="448"/>
      <c r="D94" s="448"/>
      <c r="E94" s="448"/>
      <c r="F94" s="448"/>
      <c r="G94" s="448"/>
    </row>
    <row r="95" spans="2:13" ht="15.6" customHeight="1" x14ac:dyDescent="0.25">
      <c r="B95" s="10" t="s">
        <v>3</v>
      </c>
      <c r="C95" s="449" t="s">
        <v>117</v>
      </c>
      <c r="D95" s="450"/>
      <c r="E95" s="450"/>
      <c r="F95" s="450"/>
      <c r="G95" s="450"/>
      <c r="H95" s="450"/>
      <c r="I95" s="450"/>
      <c r="J95" s="450"/>
      <c r="K95" s="450"/>
      <c r="L95" s="450"/>
      <c r="M95" s="451"/>
    </row>
    <row r="96" spans="2:13" ht="15.75" x14ac:dyDescent="0.25">
      <c r="B96" s="4">
        <v>1</v>
      </c>
      <c r="C96" s="452">
        <v>2</v>
      </c>
      <c r="D96" s="453"/>
      <c r="E96" s="453"/>
      <c r="F96" s="453"/>
      <c r="G96" s="453"/>
      <c r="H96" s="453"/>
      <c r="I96" s="453"/>
      <c r="J96" s="453"/>
      <c r="K96" s="453"/>
      <c r="L96" s="453"/>
      <c r="M96" s="454"/>
    </row>
    <row r="97" spans="2:13" ht="15.75" x14ac:dyDescent="0.25">
      <c r="B97" s="8"/>
      <c r="C97" s="441" t="s">
        <v>306</v>
      </c>
      <c r="D97" s="442"/>
      <c r="E97" s="442"/>
      <c r="F97" s="442"/>
      <c r="G97" s="442"/>
      <c r="H97" s="442"/>
      <c r="I97" s="442"/>
      <c r="J97" s="442"/>
      <c r="K97" s="442"/>
      <c r="L97" s="442"/>
      <c r="M97" s="443"/>
    </row>
  </sheetData>
  <mergeCells count="260">
    <mergeCell ref="C96:M96"/>
    <mergeCell ref="C97:M97"/>
    <mergeCell ref="C91:E91"/>
    <mergeCell ref="F91:M91"/>
    <mergeCell ref="C92:E92"/>
    <mergeCell ref="F92:M92"/>
    <mergeCell ref="B94:G94"/>
    <mergeCell ref="C95:M95"/>
    <mergeCell ref="C87:E87"/>
    <mergeCell ref="F87:I87"/>
    <mergeCell ref="J87:M87"/>
    <mergeCell ref="B89:D89"/>
    <mergeCell ref="C90:E90"/>
    <mergeCell ref="F90:M90"/>
    <mergeCell ref="B84:F84"/>
    <mergeCell ref="C85:E85"/>
    <mergeCell ref="F85:I85"/>
    <mergeCell ref="J85:M85"/>
    <mergeCell ref="C86:E86"/>
    <mergeCell ref="F86:I86"/>
    <mergeCell ref="J86:M86"/>
    <mergeCell ref="C81:E81"/>
    <mergeCell ref="F81:I81"/>
    <mergeCell ref="J81:M81"/>
    <mergeCell ref="C82:E82"/>
    <mergeCell ref="F82:I82"/>
    <mergeCell ref="J82:M82"/>
    <mergeCell ref="B79:E79"/>
    <mergeCell ref="C80:E80"/>
    <mergeCell ref="F80:I80"/>
    <mergeCell ref="J80:M80"/>
    <mergeCell ref="J73:J74"/>
    <mergeCell ref="K73:K74"/>
    <mergeCell ref="L73:L74"/>
    <mergeCell ref="M73:M74"/>
    <mergeCell ref="P73:P74"/>
    <mergeCell ref="B73:B74"/>
    <mergeCell ref="C73:C74"/>
    <mergeCell ref="D73:D74"/>
    <mergeCell ref="E73:E74"/>
    <mergeCell ref="F73:F74"/>
    <mergeCell ref="G73:G74"/>
    <mergeCell ref="H73:H74"/>
    <mergeCell ref="I73:I74"/>
    <mergeCell ref="B77:Q77"/>
    <mergeCell ref="B67:B68"/>
    <mergeCell ref="C67:C68"/>
    <mergeCell ref="D67:D68"/>
    <mergeCell ref="E67:E68"/>
    <mergeCell ref="F67:F68"/>
    <mergeCell ref="G67:G68"/>
    <mergeCell ref="Q69:Q72"/>
    <mergeCell ref="B75:H75"/>
    <mergeCell ref="N75:Q75"/>
    <mergeCell ref="Q73:Q74"/>
    <mergeCell ref="B69:B72"/>
    <mergeCell ref="C69:C72"/>
    <mergeCell ref="D69:D72"/>
    <mergeCell ref="E69:E72"/>
    <mergeCell ref="F69:F72"/>
    <mergeCell ref="G69:G72"/>
    <mergeCell ref="H69:H72"/>
    <mergeCell ref="I69:I72"/>
    <mergeCell ref="H67:H68"/>
    <mergeCell ref="I67:I68"/>
    <mergeCell ref="N71:N72"/>
    <mergeCell ref="K69:K72"/>
    <mergeCell ref="L69:L72"/>
    <mergeCell ref="M69:M72"/>
    <mergeCell ref="J65:J66"/>
    <mergeCell ref="K65:K66"/>
    <mergeCell ref="L65:L66"/>
    <mergeCell ref="M65:M66"/>
    <mergeCell ref="P65:P66"/>
    <mergeCell ref="Q65:Q66"/>
    <mergeCell ref="P63:P64"/>
    <mergeCell ref="Q63:Q64"/>
    <mergeCell ref="J63:J64"/>
    <mergeCell ref="K63:K64"/>
    <mergeCell ref="L63:L64"/>
    <mergeCell ref="M63:M64"/>
    <mergeCell ref="N69:N70"/>
    <mergeCell ref="P69:P72"/>
    <mergeCell ref="J69:J72"/>
    <mergeCell ref="P67:P68"/>
    <mergeCell ref="Q67:Q68"/>
    <mergeCell ref="J67:J68"/>
    <mergeCell ref="K67:K68"/>
    <mergeCell ref="L67:L68"/>
    <mergeCell ref="M67:M68"/>
    <mergeCell ref="B65:B66"/>
    <mergeCell ref="C65:C66"/>
    <mergeCell ref="D65:D66"/>
    <mergeCell ref="E65:E66"/>
    <mergeCell ref="F65:F66"/>
    <mergeCell ref="G65:G66"/>
    <mergeCell ref="H65:H66"/>
    <mergeCell ref="I65:I66"/>
    <mergeCell ref="H63:H64"/>
    <mergeCell ref="I63:I64"/>
    <mergeCell ref="N59:N60"/>
    <mergeCell ref="P59:P62"/>
    <mergeCell ref="Q59:Q62"/>
    <mergeCell ref="N61:N62"/>
    <mergeCell ref="B63:B64"/>
    <mergeCell ref="C63:C64"/>
    <mergeCell ref="D63:D64"/>
    <mergeCell ref="E63:E64"/>
    <mergeCell ref="F63:F64"/>
    <mergeCell ref="G63:G64"/>
    <mergeCell ref="H59:H62"/>
    <mergeCell ref="I59:I62"/>
    <mergeCell ref="J59:J62"/>
    <mergeCell ref="K59:K62"/>
    <mergeCell ref="L59:L62"/>
    <mergeCell ref="M59:M62"/>
    <mergeCell ref="B59:B62"/>
    <mergeCell ref="C59:C62"/>
    <mergeCell ref="D59:D62"/>
    <mergeCell ref="E59:E62"/>
    <mergeCell ref="F59:F62"/>
    <mergeCell ref="G59:G62"/>
    <mergeCell ref="J56:J58"/>
    <mergeCell ref="K56:K58"/>
    <mergeCell ref="L56:L58"/>
    <mergeCell ref="M56:M58"/>
    <mergeCell ref="P56:P58"/>
    <mergeCell ref="Q56:Q58"/>
    <mergeCell ref="P52:P55"/>
    <mergeCell ref="Q52:Q55"/>
    <mergeCell ref="B56:B58"/>
    <mergeCell ref="C56:C58"/>
    <mergeCell ref="D56:D58"/>
    <mergeCell ref="E56:E58"/>
    <mergeCell ref="F56:F58"/>
    <mergeCell ref="G56:G58"/>
    <mergeCell ref="H56:H58"/>
    <mergeCell ref="I56:I58"/>
    <mergeCell ref="H52:H55"/>
    <mergeCell ref="I52:I55"/>
    <mergeCell ref="J52:J55"/>
    <mergeCell ref="K52:K55"/>
    <mergeCell ref="L52:L55"/>
    <mergeCell ref="M52:M55"/>
    <mergeCell ref="B52:B55"/>
    <mergeCell ref="C52:C55"/>
    <mergeCell ref="D52:D55"/>
    <mergeCell ref="E52:E55"/>
    <mergeCell ref="F52:F55"/>
    <mergeCell ref="G52:G55"/>
    <mergeCell ref="K45:K51"/>
    <mergeCell ref="L45:L51"/>
    <mergeCell ref="M45:M51"/>
    <mergeCell ref="N45:N46"/>
    <mergeCell ref="P45:P51"/>
    <mergeCell ref="N53:N54"/>
    <mergeCell ref="Q45:Q51"/>
    <mergeCell ref="N47:N49"/>
    <mergeCell ref="N50:N51"/>
    <mergeCell ref="O42:O43"/>
    <mergeCell ref="B45:B51"/>
    <mergeCell ref="C45:C51"/>
    <mergeCell ref="D45:D51"/>
    <mergeCell ref="E45:E51"/>
    <mergeCell ref="F45:F51"/>
    <mergeCell ref="G45:G51"/>
    <mergeCell ref="H45:H51"/>
    <mergeCell ref="I45:I51"/>
    <mergeCell ref="J45:J51"/>
    <mergeCell ref="G41:G43"/>
    <mergeCell ref="H41:H43"/>
    <mergeCell ref="I41:M41"/>
    <mergeCell ref="N41:O41"/>
    <mergeCell ref="P41:P43"/>
    <mergeCell ref="Q41:Q43"/>
    <mergeCell ref="I42:I43"/>
    <mergeCell ref="J42:L42"/>
    <mergeCell ref="M42:M43"/>
    <mergeCell ref="N42:N43"/>
    <mergeCell ref="B37:E37"/>
    <mergeCell ref="F37:H37"/>
    <mergeCell ref="B38:E38"/>
    <mergeCell ref="F38:H38"/>
    <mergeCell ref="B40:H40"/>
    <mergeCell ref="B41:B43"/>
    <mergeCell ref="C41:C43"/>
    <mergeCell ref="D41:D43"/>
    <mergeCell ref="E41:E43"/>
    <mergeCell ref="F41:F43"/>
    <mergeCell ref="B34:E34"/>
    <mergeCell ref="F34:H34"/>
    <mergeCell ref="B35:E35"/>
    <mergeCell ref="F35:H35"/>
    <mergeCell ref="B36:E36"/>
    <mergeCell ref="F36:H36"/>
    <mergeCell ref="B31:E31"/>
    <mergeCell ref="F31:H31"/>
    <mergeCell ref="B32:E32"/>
    <mergeCell ref="F32:H32"/>
    <mergeCell ref="B33:E33"/>
    <mergeCell ref="F33:H33"/>
    <mergeCell ref="B28:E28"/>
    <mergeCell ref="F28:H28"/>
    <mergeCell ref="B29:E29"/>
    <mergeCell ref="F29:H29"/>
    <mergeCell ref="B30:E30"/>
    <mergeCell ref="F30:H30"/>
    <mergeCell ref="B25:E25"/>
    <mergeCell ref="F25:H25"/>
    <mergeCell ref="B26:E26"/>
    <mergeCell ref="F26:H26"/>
    <mergeCell ref="B27:E27"/>
    <mergeCell ref="F27:H27"/>
    <mergeCell ref="B22:E22"/>
    <mergeCell ref="F22:H22"/>
    <mergeCell ref="B23:E23"/>
    <mergeCell ref="F23:H23"/>
    <mergeCell ref="B24:E24"/>
    <mergeCell ref="F24:H24"/>
    <mergeCell ref="B18:G18"/>
    <mergeCell ref="B19:E19"/>
    <mergeCell ref="F19:H19"/>
    <mergeCell ref="B20:E20"/>
    <mergeCell ref="F20:H20"/>
    <mergeCell ref="B21:E21"/>
    <mergeCell ref="F21:H21"/>
    <mergeCell ref="B14:B15"/>
    <mergeCell ref="C14:D15"/>
    <mergeCell ref="E14:G15"/>
    <mergeCell ref="H14:J14"/>
    <mergeCell ref="K14:M14"/>
    <mergeCell ref="H15:J15"/>
    <mergeCell ref="K15:M15"/>
    <mergeCell ref="B12:B13"/>
    <mergeCell ref="C12:D13"/>
    <mergeCell ref="E12:G13"/>
    <mergeCell ref="H12:J12"/>
    <mergeCell ref="K12:M12"/>
    <mergeCell ref="H13:J13"/>
    <mergeCell ref="K13:M13"/>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45:L51">
    <cfRule type="expression" dxfId="51" priority="9">
      <formula>$L$45&gt;$I$45*0.85</formula>
    </cfRule>
  </conditionalFormatting>
  <conditionalFormatting sqref="L52:L55">
    <cfRule type="expression" dxfId="50" priority="6">
      <formula>$L$52&gt;$I$52*0.85</formula>
    </cfRule>
  </conditionalFormatting>
  <conditionalFormatting sqref="L56:L58">
    <cfRule type="expression" dxfId="49" priority="5">
      <formula>$L$56&gt;$I$56*0.85</formula>
    </cfRule>
  </conditionalFormatting>
  <conditionalFormatting sqref="L59:L62">
    <cfRule type="expression" dxfId="48" priority="8">
      <formula>$L$59&gt;$I$59*0.85</formula>
    </cfRule>
  </conditionalFormatting>
  <conditionalFormatting sqref="L63:L64">
    <cfRule type="expression" dxfId="47" priority="4">
      <formula>$L$63&gt;$I$63*0.85</formula>
    </cfRule>
  </conditionalFormatting>
  <conditionalFormatting sqref="L65:L66">
    <cfRule type="expression" dxfId="46" priority="3">
      <formula>$L$65&gt;$I$65*0.85</formula>
    </cfRule>
  </conditionalFormatting>
  <conditionalFormatting sqref="L67:L68">
    <cfRule type="expression" dxfId="45" priority="2">
      <formula>$L$67&gt;$I$67*0.85</formula>
    </cfRule>
  </conditionalFormatting>
  <conditionalFormatting sqref="L69:L72">
    <cfRule type="expression" dxfId="44" priority="7">
      <formula>$L$69&gt;$I$69*0.85</formula>
    </cfRule>
  </conditionalFormatting>
  <conditionalFormatting sqref="L73:L74">
    <cfRule type="expression" dxfId="43" priority="1">
      <formula>$L$73&gt;$I$73*0.85</formula>
    </cfRule>
  </conditionalFormatting>
  <conditionalFormatting sqref="L75">
    <cfRule type="expression" dxfId="42" priority="10">
      <formula>$L$75&gt;$I$75*0.85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V218"/>
  <sheetViews>
    <sheetView tabSelected="1" zoomScaleNormal="100" workbookViewId="0">
      <pane ySplit="4" topLeftCell="A169" activePane="bottomLeft" state="frozen"/>
      <selection pane="bottomLeft" activeCell="E173" sqref="E173:E174"/>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4.42578125" customWidth="1"/>
    <col min="11" max="11" width="14.7109375" customWidth="1"/>
    <col min="12" max="12" width="16.140625" bestFit="1" customWidth="1"/>
    <col min="13" max="13" width="18.28515625" bestFit="1" customWidth="1"/>
    <col min="14" max="14" width="44.7109375" customWidth="1"/>
    <col min="15" max="15" width="14.5703125" customWidth="1"/>
    <col min="16" max="17" width="14.28515625" customWidth="1"/>
    <col min="19" max="19" width="19.7109375" customWidth="1"/>
    <col min="20" max="20" width="10.7109375" bestFit="1" customWidth="1"/>
    <col min="21" max="21" width="9.7109375" bestFit="1" customWidth="1"/>
    <col min="22" max="22" width="11.42578125" bestFit="1" customWidth="1"/>
  </cols>
  <sheetData>
    <row r="1" spans="2:17" ht="15.75" x14ac:dyDescent="0.25">
      <c r="B1" s="7"/>
      <c r="C1" s="7"/>
      <c r="D1" s="7"/>
      <c r="E1" s="7"/>
      <c r="F1" s="7"/>
      <c r="G1" s="7"/>
      <c r="H1" s="7"/>
      <c r="I1" s="7"/>
      <c r="J1" s="7"/>
      <c r="K1" s="7"/>
      <c r="L1" s="7"/>
      <c r="M1" s="7"/>
      <c r="N1" s="7"/>
      <c r="O1" s="7"/>
      <c r="P1" s="7"/>
      <c r="Q1" s="7"/>
    </row>
    <row r="2" spans="2:17" ht="15.75" x14ac:dyDescent="0.25">
      <c r="B2" s="399" t="s">
        <v>618</v>
      </c>
      <c r="C2" s="399"/>
      <c r="D2" s="399"/>
      <c r="E2" s="399"/>
      <c r="F2" s="399"/>
      <c r="G2" s="399"/>
      <c r="H2" s="399"/>
      <c r="I2" s="399"/>
      <c r="J2" s="399"/>
      <c r="K2" s="399"/>
      <c r="L2" s="399"/>
      <c r="M2" s="399"/>
      <c r="N2" s="399"/>
      <c r="O2" s="399"/>
      <c r="P2" s="399"/>
      <c r="Q2" s="399"/>
    </row>
    <row r="3" spans="2:17" ht="15.75" x14ac:dyDescent="0.25">
      <c r="B3" s="6"/>
      <c r="C3" s="6"/>
      <c r="D3" s="6"/>
      <c r="E3" s="6"/>
      <c r="F3" s="6"/>
      <c r="G3" s="6"/>
      <c r="H3" s="6"/>
      <c r="I3" s="6"/>
      <c r="J3" s="6"/>
      <c r="K3" s="6"/>
      <c r="L3" s="6"/>
      <c r="M3" s="6"/>
      <c r="N3" s="6"/>
      <c r="O3" s="6"/>
      <c r="P3" s="6"/>
      <c r="Q3" s="6"/>
    </row>
    <row r="4" spans="2:17" ht="15.75" x14ac:dyDescent="0.25">
      <c r="B4" s="399" t="s">
        <v>619</v>
      </c>
      <c r="C4" s="399"/>
      <c r="D4" s="399"/>
      <c r="E4" s="399"/>
      <c r="F4" s="399"/>
      <c r="G4" s="399"/>
      <c r="H4" s="399"/>
      <c r="I4" s="399"/>
      <c r="J4" s="399"/>
      <c r="K4" s="399"/>
      <c r="L4" s="399"/>
      <c r="M4" s="399"/>
      <c r="N4" s="399"/>
      <c r="O4" s="399"/>
      <c r="P4" s="399"/>
      <c r="Q4" s="399"/>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402">
        <v>1</v>
      </c>
      <c r="C10" s="387" t="s">
        <v>435</v>
      </c>
      <c r="D10" s="388"/>
      <c r="E10" s="391" t="s">
        <v>436</v>
      </c>
      <c r="F10" s="392"/>
      <c r="G10" s="393"/>
      <c r="H10" s="397">
        <v>0</v>
      </c>
      <c r="I10" s="398"/>
      <c r="J10" s="398"/>
      <c r="K10" s="397">
        <v>0</v>
      </c>
      <c r="L10" s="398"/>
      <c r="M10" s="398"/>
      <c r="N10" s="12">
        <f>O53+O168+O187</f>
        <v>485250</v>
      </c>
    </row>
    <row r="11" spans="2:17" ht="15.75" x14ac:dyDescent="0.25">
      <c r="B11" s="403"/>
      <c r="C11" s="389"/>
      <c r="D11" s="390"/>
      <c r="E11" s="394"/>
      <c r="F11" s="395"/>
      <c r="G11" s="396"/>
      <c r="H11" s="384" t="s">
        <v>20</v>
      </c>
      <c r="I11" s="385"/>
      <c r="J11" s="386"/>
      <c r="K11" s="384" t="s">
        <v>18</v>
      </c>
      <c r="L11" s="385"/>
      <c r="M11" s="386"/>
      <c r="N11" s="11" t="s">
        <v>23</v>
      </c>
    </row>
    <row r="12" spans="2:17" ht="15.75" x14ac:dyDescent="0.25">
      <c r="B12" s="402">
        <v>2</v>
      </c>
      <c r="C12" s="387" t="s">
        <v>630</v>
      </c>
      <c r="D12" s="388"/>
      <c r="E12" s="391" t="s">
        <v>438</v>
      </c>
      <c r="F12" s="392"/>
      <c r="G12" s="393"/>
      <c r="H12" s="397">
        <v>0</v>
      </c>
      <c r="I12" s="398"/>
      <c r="J12" s="398"/>
      <c r="K12" s="397">
        <v>0</v>
      </c>
      <c r="L12" s="398"/>
      <c r="M12" s="398"/>
      <c r="N12" s="327">
        <f>O55+O77</f>
        <v>428.51869999999997</v>
      </c>
    </row>
    <row r="13" spans="2:17" ht="15.75" x14ac:dyDescent="0.25">
      <c r="B13" s="404"/>
      <c r="C13" s="405"/>
      <c r="D13" s="406"/>
      <c r="E13" s="407"/>
      <c r="F13" s="408"/>
      <c r="G13" s="409"/>
      <c r="H13" s="106"/>
      <c r="I13" s="308"/>
      <c r="J13" s="280"/>
      <c r="K13" s="106"/>
      <c r="L13" s="308"/>
      <c r="M13" s="280"/>
      <c r="N13" s="326"/>
    </row>
    <row r="14" spans="2:17" ht="15.75" x14ac:dyDescent="0.25">
      <c r="B14" s="403"/>
      <c r="C14" s="389"/>
      <c r="D14" s="390"/>
      <c r="E14" s="394"/>
      <c r="F14" s="395"/>
      <c r="G14" s="396"/>
      <c r="H14" s="384" t="s">
        <v>20</v>
      </c>
      <c r="I14" s="385"/>
      <c r="J14" s="386"/>
      <c r="K14" s="384" t="s">
        <v>18</v>
      </c>
      <c r="L14" s="385"/>
      <c r="M14" s="386"/>
      <c r="N14" s="11" t="s">
        <v>23</v>
      </c>
    </row>
    <row r="15" spans="2:17" ht="15.75" x14ac:dyDescent="0.25">
      <c r="B15" s="402">
        <v>3</v>
      </c>
      <c r="C15" s="387" t="s">
        <v>644</v>
      </c>
      <c r="D15" s="388"/>
      <c r="E15" s="391" t="s">
        <v>643</v>
      </c>
      <c r="F15" s="392"/>
      <c r="G15" s="393"/>
      <c r="H15" s="397">
        <v>0</v>
      </c>
      <c r="I15" s="398"/>
      <c r="J15" s="398"/>
      <c r="K15" s="397">
        <v>0</v>
      </c>
      <c r="L15" s="398"/>
      <c r="M15" s="398"/>
      <c r="N15" s="12">
        <f>O80</f>
        <v>9790</v>
      </c>
    </row>
    <row r="16" spans="2:17" ht="15.75" x14ac:dyDescent="0.25">
      <c r="B16" s="403"/>
      <c r="C16" s="389"/>
      <c r="D16" s="390"/>
      <c r="E16" s="394"/>
      <c r="F16" s="395"/>
      <c r="G16" s="396"/>
      <c r="H16" s="384" t="s">
        <v>20</v>
      </c>
      <c r="I16" s="385"/>
      <c r="J16" s="386"/>
      <c r="K16" s="384" t="s">
        <v>18</v>
      </c>
      <c r="L16" s="385"/>
      <c r="M16" s="386"/>
      <c r="N16" s="11" t="s">
        <v>23</v>
      </c>
    </row>
    <row r="19" spans="2:14" ht="15.75" x14ac:dyDescent="0.25">
      <c r="B19" s="374" t="s">
        <v>71</v>
      </c>
      <c r="C19" s="374"/>
      <c r="D19" s="374"/>
      <c r="E19" s="374"/>
      <c r="F19" s="374"/>
      <c r="G19" s="374"/>
    </row>
    <row r="20" spans="2:14" ht="15.75" x14ac:dyDescent="0.25">
      <c r="B20" s="375" t="s">
        <v>72</v>
      </c>
      <c r="C20" s="375"/>
      <c r="D20" s="375"/>
      <c r="E20" s="375"/>
      <c r="F20" s="375" t="s">
        <v>73</v>
      </c>
      <c r="G20" s="375"/>
      <c r="H20" s="375"/>
    </row>
    <row r="21" spans="2:14" ht="15.75" x14ac:dyDescent="0.25">
      <c r="B21" s="376">
        <v>1</v>
      </c>
      <c r="C21" s="376"/>
      <c r="D21" s="376"/>
      <c r="E21" s="376"/>
      <c r="F21" s="376">
        <v>2</v>
      </c>
      <c r="G21" s="376"/>
      <c r="H21" s="376"/>
    </row>
    <row r="22" spans="2:14" ht="15.75" x14ac:dyDescent="0.25">
      <c r="B22" s="377" t="s">
        <v>74</v>
      </c>
      <c r="C22" s="378"/>
      <c r="D22" s="378"/>
      <c r="E22" s="378"/>
      <c r="F22" s="379">
        <f>F24+F26+F30+F36</f>
        <v>32117164.120000005</v>
      </c>
      <c r="G22" s="380"/>
      <c r="H22" s="381"/>
    </row>
    <row r="23" spans="2:14" ht="15.75" x14ac:dyDescent="0.25">
      <c r="B23" s="382"/>
      <c r="C23" s="383"/>
      <c r="D23" s="383"/>
      <c r="E23" s="383"/>
      <c r="F23" s="410"/>
      <c r="G23" s="411"/>
      <c r="H23" s="412"/>
    </row>
    <row r="24" spans="2:14" ht="15.75" x14ac:dyDescent="0.25">
      <c r="B24" s="366" t="s">
        <v>75</v>
      </c>
      <c r="C24" s="366"/>
      <c r="D24" s="366"/>
      <c r="E24" s="366"/>
      <c r="F24" s="367">
        <v>500000</v>
      </c>
      <c r="G24" s="367"/>
      <c r="H24" s="367"/>
      <c r="I24" s="98"/>
    </row>
    <row r="25" spans="2:14" ht="15.75" x14ac:dyDescent="0.25">
      <c r="B25" s="368" t="s">
        <v>702</v>
      </c>
      <c r="C25" s="368"/>
      <c r="D25" s="368"/>
      <c r="E25" s="368"/>
      <c r="F25" s="369" t="s">
        <v>707</v>
      </c>
      <c r="G25" s="370"/>
      <c r="H25" s="371"/>
      <c r="I25" s="99"/>
    </row>
    <row r="26" spans="2:14" ht="31.15" customHeight="1" x14ac:dyDescent="0.25">
      <c r="B26" s="372" t="s">
        <v>312</v>
      </c>
      <c r="C26" s="372"/>
      <c r="D26" s="372"/>
      <c r="E26" s="372"/>
      <c r="F26" s="373">
        <f>F29</f>
        <v>0</v>
      </c>
      <c r="G26" s="373"/>
      <c r="H26" s="373"/>
      <c r="I26" s="99"/>
    </row>
    <row r="27" spans="2:14" ht="15.75" x14ac:dyDescent="0.25">
      <c r="B27" s="368" t="s">
        <v>253</v>
      </c>
      <c r="C27" s="368"/>
      <c r="D27" s="368"/>
      <c r="E27" s="368"/>
      <c r="F27" s="417"/>
      <c r="G27" s="417"/>
      <c r="H27" s="417"/>
      <c r="I27" s="99"/>
      <c r="K27" s="98"/>
      <c r="L27" s="98"/>
      <c r="M27" s="98"/>
      <c r="N27" s="98"/>
    </row>
    <row r="28" spans="2:14" ht="31.5" customHeight="1" x14ac:dyDescent="0.25">
      <c r="B28" s="368" t="s">
        <v>254</v>
      </c>
      <c r="C28" s="368"/>
      <c r="D28" s="368"/>
      <c r="E28" s="368"/>
      <c r="F28" s="417"/>
      <c r="G28" s="417"/>
      <c r="H28" s="417"/>
      <c r="I28" s="99"/>
    </row>
    <row r="29" spans="2:14" ht="15.75" x14ac:dyDescent="0.25">
      <c r="B29" s="415" t="s">
        <v>76</v>
      </c>
      <c r="C29" s="415"/>
      <c r="D29" s="415"/>
      <c r="E29" s="415"/>
      <c r="F29" s="416"/>
      <c r="G29" s="416"/>
      <c r="H29" s="416"/>
      <c r="I29" s="99"/>
    </row>
    <row r="30" spans="2:14" ht="15.75" x14ac:dyDescent="0.25">
      <c r="B30" s="377" t="s">
        <v>313</v>
      </c>
      <c r="C30" s="378"/>
      <c r="D30" s="378"/>
      <c r="E30" s="378"/>
      <c r="F30" s="379">
        <f>F34</f>
        <v>31617164.120000005</v>
      </c>
      <c r="G30" s="380"/>
      <c r="H30" s="381"/>
      <c r="I30" s="99"/>
    </row>
    <row r="31" spans="2:14" ht="15.75" x14ac:dyDescent="0.25">
      <c r="B31" s="382"/>
      <c r="C31" s="383"/>
      <c r="D31" s="383"/>
      <c r="E31" s="383"/>
      <c r="F31" s="410"/>
      <c r="G31" s="411"/>
      <c r="H31" s="412"/>
      <c r="I31" s="99"/>
    </row>
    <row r="32" spans="2:14" ht="15.75" x14ac:dyDescent="0.25">
      <c r="B32" s="413" t="s">
        <v>255</v>
      </c>
      <c r="C32" s="413"/>
      <c r="D32" s="413"/>
      <c r="E32" s="413"/>
      <c r="F32" s="414"/>
      <c r="G32" s="414"/>
      <c r="H32" s="414"/>
      <c r="I32" s="99"/>
    </row>
    <row r="33" spans="2:17" ht="31.5" customHeight="1" x14ac:dyDescent="0.25">
      <c r="B33" s="415" t="s">
        <v>256</v>
      </c>
      <c r="C33" s="415"/>
      <c r="D33" s="415"/>
      <c r="E33" s="415"/>
      <c r="F33" s="416"/>
      <c r="G33" s="416"/>
      <c r="H33" s="416"/>
      <c r="I33" s="99"/>
    </row>
    <row r="34" spans="2:17" ht="15.75" x14ac:dyDescent="0.25">
      <c r="B34" s="418" t="s">
        <v>77</v>
      </c>
      <c r="C34" s="419"/>
      <c r="D34" s="419"/>
      <c r="E34" s="419"/>
      <c r="F34" s="420">
        <f>L193</f>
        <v>31617164.120000005</v>
      </c>
      <c r="G34" s="421"/>
      <c r="H34" s="422"/>
      <c r="I34" s="99"/>
    </row>
    <row r="35" spans="2:17" ht="15.75" x14ac:dyDescent="0.25">
      <c r="B35" s="425"/>
      <c r="C35" s="426"/>
      <c r="D35" s="426"/>
      <c r="E35" s="426"/>
      <c r="F35" s="427"/>
      <c r="G35" s="428"/>
      <c r="H35" s="429"/>
      <c r="I35" s="99"/>
    </row>
    <row r="36" spans="2:17" ht="15.75" x14ac:dyDescent="0.25">
      <c r="B36" s="423" t="s">
        <v>257</v>
      </c>
      <c r="C36" s="423"/>
      <c r="D36" s="423"/>
      <c r="E36" s="423"/>
      <c r="F36" s="424"/>
      <c r="G36" s="424"/>
      <c r="H36" s="424"/>
      <c r="I36" s="99"/>
    </row>
    <row r="37" spans="2:17" ht="15.75" x14ac:dyDescent="0.25">
      <c r="B37" s="377" t="s">
        <v>78</v>
      </c>
      <c r="C37" s="378"/>
      <c r="D37" s="378"/>
      <c r="E37" s="378"/>
      <c r="F37" s="379">
        <f>SUM(F39,F41,F42)</f>
        <v>5835386.5900000008</v>
      </c>
      <c r="G37" s="380"/>
      <c r="H37" s="381"/>
      <c r="I37" s="98"/>
    </row>
    <row r="38" spans="2:17" ht="15.75" x14ac:dyDescent="0.25">
      <c r="B38" s="430"/>
      <c r="C38" s="431"/>
      <c r="D38" s="431"/>
      <c r="E38" s="431"/>
      <c r="F38" s="432"/>
      <c r="G38" s="433"/>
      <c r="H38" s="434"/>
      <c r="I38" s="98"/>
    </row>
    <row r="39" spans="2:17" ht="15.75" x14ac:dyDescent="0.25">
      <c r="B39" s="418" t="s">
        <v>79</v>
      </c>
      <c r="C39" s="419"/>
      <c r="D39" s="419"/>
      <c r="E39" s="419"/>
      <c r="F39" s="420">
        <f>M193-F42</f>
        <v>5796766.5900000008</v>
      </c>
      <c r="G39" s="421"/>
      <c r="H39" s="422"/>
      <c r="I39" s="99"/>
    </row>
    <row r="40" spans="2:17" ht="15.75" x14ac:dyDescent="0.25">
      <c r="B40" s="425"/>
      <c r="C40" s="426"/>
      <c r="D40" s="426"/>
      <c r="E40" s="426"/>
      <c r="F40" s="427"/>
      <c r="G40" s="428"/>
      <c r="H40" s="429"/>
      <c r="I40" s="99"/>
    </row>
    <row r="41" spans="2:17" ht="15.75" x14ac:dyDescent="0.25">
      <c r="B41" s="413" t="s">
        <v>80</v>
      </c>
      <c r="C41" s="413"/>
      <c r="D41" s="413"/>
      <c r="E41" s="413"/>
      <c r="F41" s="414">
        <v>0</v>
      </c>
      <c r="G41" s="414"/>
      <c r="H41" s="414"/>
      <c r="I41" s="99"/>
    </row>
    <row r="42" spans="2:17" ht="15.75" x14ac:dyDescent="0.25">
      <c r="B42" s="368" t="s">
        <v>81</v>
      </c>
      <c r="C42" s="368"/>
      <c r="D42" s="368"/>
      <c r="E42" s="368"/>
      <c r="F42" s="417">
        <v>38620</v>
      </c>
      <c r="G42" s="417"/>
      <c r="H42" s="417"/>
      <c r="I42" s="98"/>
      <c r="K42" s="100"/>
    </row>
    <row r="43" spans="2:17" ht="15.75" x14ac:dyDescent="0.25">
      <c r="B43" s="372" t="s">
        <v>82</v>
      </c>
      <c r="C43" s="372"/>
      <c r="D43" s="372"/>
      <c r="E43" s="372"/>
      <c r="F43" s="373">
        <f>F22+F37</f>
        <v>37952550.710000008</v>
      </c>
      <c r="G43" s="373"/>
      <c r="H43" s="373"/>
      <c r="I43" s="98"/>
    </row>
    <row r="44" spans="2:17" ht="22.5" customHeight="1" x14ac:dyDescent="0.25">
      <c r="B44" s="419" t="s">
        <v>708</v>
      </c>
      <c r="C44" s="419"/>
      <c r="D44" s="419"/>
      <c r="E44" s="101"/>
      <c r="F44" s="102"/>
      <c r="G44" s="102"/>
      <c r="H44" s="102"/>
      <c r="I44" s="98"/>
    </row>
    <row r="46" spans="2:17" ht="15.75" x14ac:dyDescent="0.25">
      <c r="B46" s="374" t="s">
        <v>83</v>
      </c>
      <c r="C46" s="374"/>
      <c r="D46" s="374"/>
      <c r="E46" s="374"/>
      <c r="F46" s="374"/>
      <c r="G46" s="374"/>
      <c r="H46" s="374"/>
    </row>
    <row r="47" spans="2:17" ht="16.149999999999999" customHeight="1" x14ac:dyDescent="0.25">
      <c r="B47" s="435" t="s">
        <v>84</v>
      </c>
      <c r="C47" s="401" t="s">
        <v>85</v>
      </c>
      <c r="D47" s="401" t="s">
        <v>86</v>
      </c>
      <c r="E47" s="401" t="s">
        <v>87</v>
      </c>
      <c r="F47" s="401" t="s">
        <v>88</v>
      </c>
      <c r="G47" s="401" t="s">
        <v>89</v>
      </c>
      <c r="H47" s="401" t="s">
        <v>90</v>
      </c>
      <c r="I47" s="401" t="s">
        <v>91</v>
      </c>
      <c r="J47" s="401"/>
      <c r="K47" s="401"/>
      <c r="L47" s="401"/>
      <c r="M47" s="401"/>
      <c r="N47" s="401" t="s">
        <v>6</v>
      </c>
      <c r="O47" s="401"/>
      <c r="P47" s="401" t="s">
        <v>92</v>
      </c>
      <c r="Q47" s="401" t="s">
        <v>93</v>
      </c>
    </row>
    <row r="48" spans="2:17" ht="46.9" customHeight="1" x14ac:dyDescent="0.25">
      <c r="B48" s="436"/>
      <c r="C48" s="401"/>
      <c r="D48" s="401"/>
      <c r="E48" s="401"/>
      <c r="F48" s="401"/>
      <c r="G48" s="401"/>
      <c r="H48" s="401"/>
      <c r="I48" s="401" t="s">
        <v>45</v>
      </c>
      <c r="J48" s="401" t="s">
        <v>94</v>
      </c>
      <c r="K48" s="401"/>
      <c r="L48" s="401"/>
      <c r="M48" s="401" t="s">
        <v>740</v>
      </c>
      <c r="N48" s="401" t="s">
        <v>96</v>
      </c>
      <c r="O48" s="401" t="s">
        <v>97</v>
      </c>
      <c r="P48" s="401"/>
      <c r="Q48" s="401"/>
    </row>
    <row r="49" spans="2:21" ht="96" customHeight="1" x14ac:dyDescent="0.25">
      <c r="B49" s="437"/>
      <c r="C49" s="401"/>
      <c r="D49" s="401"/>
      <c r="E49" s="401"/>
      <c r="F49" s="401"/>
      <c r="G49" s="401"/>
      <c r="H49" s="401"/>
      <c r="I49" s="401"/>
      <c r="J49" s="3" t="s">
        <v>98</v>
      </c>
      <c r="K49" s="3" t="s">
        <v>99</v>
      </c>
      <c r="L49" s="3" t="s">
        <v>100</v>
      </c>
      <c r="M49" s="401"/>
      <c r="N49" s="401"/>
      <c r="O49" s="401"/>
      <c r="P49" s="401"/>
      <c r="Q49" s="401"/>
    </row>
    <row r="50" spans="2:21" ht="15.75" x14ac:dyDescent="0.25">
      <c r="B50" s="4">
        <v>1</v>
      </c>
      <c r="C50" s="4">
        <v>2</v>
      </c>
      <c r="D50" s="4">
        <v>3</v>
      </c>
      <c r="E50" s="4">
        <v>4</v>
      </c>
      <c r="F50" s="4">
        <v>5</v>
      </c>
      <c r="G50" s="4">
        <v>6</v>
      </c>
      <c r="H50" s="4">
        <v>7</v>
      </c>
      <c r="I50" s="4">
        <v>8</v>
      </c>
      <c r="J50" s="4">
        <v>9</v>
      </c>
      <c r="K50" s="4">
        <v>10</v>
      </c>
      <c r="L50" s="4">
        <v>11</v>
      </c>
      <c r="M50" s="4">
        <v>12</v>
      </c>
      <c r="N50" s="4">
        <v>13</v>
      </c>
      <c r="O50" s="4">
        <v>14</v>
      </c>
      <c r="P50" s="4">
        <v>15</v>
      </c>
      <c r="Q50" s="4">
        <v>16</v>
      </c>
      <c r="S50" s="97"/>
      <c r="T50" s="97"/>
      <c r="U50" s="97"/>
    </row>
    <row r="51" spans="2:21" ht="15.75" x14ac:dyDescent="0.25">
      <c r="B51" s="342" t="s">
        <v>620</v>
      </c>
      <c r="C51" s="344" t="s">
        <v>101</v>
      </c>
      <c r="D51" s="348" t="s">
        <v>709</v>
      </c>
      <c r="E51" s="348" t="s">
        <v>710</v>
      </c>
      <c r="F51" s="338" t="s">
        <v>261</v>
      </c>
      <c r="G51" s="338" t="s">
        <v>262</v>
      </c>
      <c r="H51" s="344" t="s">
        <v>102</v>
      </c>
      <c r="I51" s="140">
        <f>I57+I59+I61+I63+I65+I67+I69</f>
        <v>9767352.9499999993</v>
      </c>
      <c r="J51" s="350" t="s">
        <v>707</v>
      </c>
      <c r="K51" s="350">
        <f>SUM(K57:K70)</f>
        <v>0</v>
      </c>
      <c r="L51" s="140">
        <f>L57+L59+L61+L63+L65+L67+L69</f>
        <v>7877250</v>
      </c>
      <c r="M51" s="140">
        <f>M57+M59+M61+M63+M65+M67+M69</f>
        <v>1390102.95</v>
      </c>
      <c r="N51" s="338" t="s">
        <v>624</v>
      </c>
      <c r="O51" s="12">
        <f>O57+O59+O61+O63+O67+O65+O69</f>
        <v>7</v>
      </c>
      <c r="P51" s="438"/>
      <c r="Q51" s="344"/>
      <c r="S51" s="97"/>
      <c r="T51" s="97"/>
      <c r="U51" s="97"/>
    </row>
    <row r="52" spans="2:21" ht="15.75" x14ac:dyDescent="0.25">
      <c r="B52" s="343"/>
      <c r="C52" s="345"/>
      <c r="D52" s="349"/>
      <c r="E52" s="349"/>
      <c r="F52" s="339"/>
      <c r="G52" s="339"/>
      <c r="H52" s="345"/>
      <c r="I52" s="113"/>
      <c r="J52" s="351"/>
      <c r="K52" s="351"/>
      <c r="L52" s="113"/>
      <c r="M52" s="113"/>
      <c r="N52" s="354"/>
      <c r="O52" s="11" t="s">
        <v>23</v>
      </c>
      <c r="P52" s="439"/>
      <c r="Q52" s="345"/>
      <c r="S52" s="97"/>
      <c r="T52" s="97"/>
      <c r="U52" s="97"/>
    </row>
    <row r="53" spans="2:21" ht="15.75" customHeight="1" x14ac:dyDescent="0.25">
      <c r="B53" s="343"/>
      <c r="C53" s="345"/>
      <c r="D53" s="349"/>
      <c r="E53" s="349"/>
      <c r="F53" s="339"/>
      <c r="G53" s="339"/>
      <c r="H53" s="345"/>
      <c r="I53" s="113"/>
      <c r="J53" s="351"/>
      <c r="K53" s="351"/>
      <c r="L53" s="113"/>
      <c r="M53" s="113"/>
      <c r="N53" s="338" t="s">
        <v>625</v>
      </c>
      <c r="O53" s="12">
        <f>O64+O66+O70</f>
        <v>5000</v>
      </c>
      <c r="P53" s="439"/>
      <c r="Q53" s="345"/>
      <c r="S53" s="97"/>
      <c r="T53" s="97"/>
      <c r="U53" s="97"/>
    </row>
    <row r="54" spans="2:21" ht="32.25" customHeight="1" x14ac:dyDescent="0.25">
      <c r="B54" s="343"/>
      <c r="C54" s="345"/>
      <c r="D54" s="349"/>
      <c r="E54" s="349"/>
      <c r="F54" s="339"/>
      <c r="G54" s="339"/>
      <c r="H54" s="345"/>
      <c r="I54" s="113"/>
      <c r="J54" s="351"/>
      <c r="K54" s="351"/>
      <c r="L54" s="113"/>
      <c r="M54" s="113"/>
      <c r="N54" s="354"/>
      <c r="O54" s="11" t="s">
        <v>23</v>
      </c>
      <c r="P54" s="439"/>
      <c r="Q54" s="345"/>
      <c r="S54" s="97"/>
      <c r="T54" s="97"/>
      <c r="U54" s="97"/>
    </row>
    <row r="55" spans="2:21" ht="15.75" customHeight="1" x14ac:dyDescent="0.25">
      <c r="B55" s="343"/>
      <c r="C55" s="345"/>
      <c r="D55" s="349"/>
      <c r="E55" s="349"/>
      <c r="F55" s="339"/>
      <c r="G55" s="339"/>
      <c r="H55" s="345"/>
      <c r="I55" s="113"/>
      <c r="J55" s="351"/>
      <c r="K55" s="351"/>
      <c r="L55" s="113"/>
      <c r="M55" s="113"/>
      <c r="N55" s="338" t="s">
        <v>629</v>
      </c>
      <c r="O55" s="93">
        <f>O58+O60+O62+O68</f>
        <v>74.163000000000011</v>
      </c>
      <c r="P55" s="439"/>
      <c r="Q55" s="345"/>
      <c r="S55" s="97"/>
      <c r="T55" s="97"/>
      <c r="U55" s="97"/>
    </row>
    <row r="56" spans="2:21" ht="160.5" customHeight="1" x14ac:dyDescent="0.25">
      <c r="B56" s="343"/>
      <c r="C56" s="345"/>
      <c r="D56" s="349"/>
      <c r="E56" s="349"/>
      <c r="F56" s="339"/>
      <c r="G56" s="339"/>
      <c r="H56" s="345"/>
      <c r="I56" s="113"/>
      <c r="J56" s="351"/>
      <c r="K56" s="351"/>
      <c r="L56" s="113"/>
      <c r="M56" s="113"/>
      <c r="N56" s="354"/>
      <c r="O56" s="11" t="s">
        <v>23</v>
      </c>
      <c r="P56" s="439"/>
      <c r="Q56" s="345"/>
      <c r="S56" s="97"/>
      <c r="T56" s="97"/>
      <c r="U56" s="97"/>
    </row>
    <row r="57" spans="2:21" ht="31.5" outlineLevel="1" x14ac:dyDescent="0.25">
      <c r="B57" s="338" t="s">
        <v>659</v>
      </c>
      <c r="C57" s="340"/>
      <c r="D57" s="338" t="s">
        <v>292</v>
      </c>
      <c r="E57" s="344"/>
      <c r="F57" s="346"/>
      <c r="G57" s="338" t="s">
        <v>262</v>
      </c>
      <c r="H57" s="340"/>
      <c r="I57" s="336">
        <f>SUM(J57:M58)</f>
        <v>700000</v>
      </c>
      <c r="J57" s="336">
        <v>0</v>
      </c>
      <c r="K57" s="336">
        <v>0</v>
      </c>
      <c r="L57" s="336">
        <v>595000</v>
      </c>
      <c r="M57" s="336">
        <v>105000</v>
      </c>
      <c r="N57" s="30" t="s">
        <v>624</v>
      </c>
      <c r="O57" s="38">
        <v>1</v>
      </c>
      <c r="P57" s="344" t="s">
        <v>289</v>
      </c>
      <c r="Q57" s="344" t="s">
        <v>628</v>
      </c>
      <c r="S57" s="97"/>
      <c r="T57" s="97"/>
      <c r="U57" s="97"/>
    </row>
    <row r="58" spans="2:21" ht="81.75" customHeight="1" outlineLevel="1" x14ac:dyDescent="0.25">
      <c r="B58" s="339"/>
      <c r="C58" s="341"/>
      <c r="D58" s="339"/>
      <c r="E58" s="345"/>
      <c r="F58" s="347"/>
      <c r="G58" s="339"/>
      <c r="H58" s="341"/>
      <c r="I58" s="337"/>
      <c r="J58" s="337"/>
      <c r="K58" s="337"/>
      <c r="L58" s="337"/>
      <c r="M58" s="337"/>
      <c r="N58" s="27" t="s">
        <v>629</v>
      </c>
      <c r="O58" s="91">
        <v>1.3240000000000001</v>
      </c>
      <c r="P58" s="345"/>
      <c r="Q58" s="345"/>
      <c r="S58" s="97"/>
      <c r="T58" s="97"/>
      <c r="U58" s="97"/>
    </row>
    <row r="59" spans="2:21" ht="31.5" outlineLevel="1" x14ac:dyDescent="0.25">
      <c r="B59" s="338" t="s">
        <v>660</v>
      </c>
      <c r="C59" s="340"/>
      <c r="D59" s="338" t="s">
        <v>298</v>
      </c>
      <c r="E59" s="344"/>
      <c r="F59" s="346"/>
      <c r="G59" s="338" t="s">
        <v>262</v>
      </c>
      <c r="H59" s="340"/>
      <c r="I59" s="61">
        <f>SUM(J59:M59)</f>
        <v>1501000</v>
      </c>
      <c r="J59" s="336">
        <v>0</v>
      </c>
      <c r="K59" s="336">
        <v>0</v>
      </c>
      <c r="L59" s="61">
        <v>1275850</v>
      </c>
      <c r="M59" s="61">
        <v>225150</v>
      </c>
      <c r="N59" s="30" t="s">
        <v>624</v>
      </c>
      <c r="O59" s="38">
        <v>1</v>
      </c>
      <c r="P59" s="344" t="s">
        <v>289</v>
      </c>
      <c r="Q59" s="344" t="s">
        <v>283</v>
      </c>
      <c r="S59" s="97"/>
      <c r="T59" s="97"/>
      <c r="U59" s="97"/>
    </row>
    <row r="60" spans="2:21" ht="99" customHeight="1" outlineLevel="1" x14ac:dyDescent="0.25">
      <c r="B60" s="339"/>
      <c r="C60" s="341"/>
      <c r="D60" s="339"/>
      <c r="E60" s="345"/>
      <c r="F60" s="347"/>
      <c r="G60" s="339"/>
      <c r="H60" s="341"/>
      <c r="I60" s="204"/>
      <c r="J60" s="440"/>
      <c r="K60" s="440"/>
      <c r="L60" s="204"/>
      <c r="M60" s="204"/>
      <c r="N60" s="27" t="s">
        <v>629</v>
      </c>
      <c r="O60" s="92">
        <v>2.5670000000000002</v>
      </c>
      <c r="P60" s="345"/>
      <c r="Q60" s="345"/>
      <c r="S60" s="97"/>
      <c r="T60" s="97"/>
      <c r="U60" s="97"/>
    </row>
    <row r="61" spans="2:21" ht="31.5" outlineLevel="1" x14ac:dyDescent="0.25">
      <c r="B61" s="338" t="s">
        <v>661</v>
      </c>
      <c r="C61" s="340"/>
      <c r="D61" s="338" t="s">
        <v>298</v>
      </c>
      <c r="E61" s="344"/>
      <c r="F61" s="346"/>
      <c r="G61" s="338" t="s">
        <v>262</v>
      </c>
      <c r="H61" s="340"/>
      <c r="I61" s="336">
        <f>SUM(J61:M62)</f>
        <v>1880000</v>
      </c>
      <c r="J61" s="336">
        <v>0</v>
      </c>
      <c r="K61" s="336">
        <v>0</v>
      </c>
      <c r="L61" s="336">
        <v>1598000</v>
      </c>
      <c r="M61" s="336">
        <v>282000</v>
      </c>
      <c r="N61" s="30" t="s">
        <v>624</v>
      </c>
      <c r="O61" s="38">
        <v>1</v>
      </c>
      <c r="P61" s="344" t="s">
        <v>627</v>
      </c>
      <c r="Q61" s="344" t="s">
        <v>635</v>
      </c>
      <c r="S61" s="97"/>
      <c r="T61" s="97"/>
      <c r="U61" s="97"/>
    </row>
    <row r="62" spans="2:21" ht="99" customHeight="1" outlineLevel="1" x14ac:dyDescent="0.25">
      <c r="B62" s="339"/>
      <c r="C62" s="341"/>
      <c r="D62" s="339"/>
      <c r="E62" s="345"/>
      <c r="F62" s="347"/>
      <c r="G62" s="339"/>
      <c r="H62" s="341"/>
      <c r="I62" s="337"/>
      <c r="J62" s="337"/>
      <c r="K62" s="337"/>
      <c r="L62" s="337"/>
      <c r="M62" s="337"/>
      <c r="N62" s="27" t="s">
        <v>629</v>
      </c>
      <c r="O62" s="91">
        <v>22.452000000000002</v>
      </c>
      <c r="P62" s="345"/>
      <c r="Q62" s="345"/>
      <c r="S62" s="97"/>
      <c r="T62" s="97"/>
      <c r="U62" s="97"/>
    </row>
    <row r="63" spans="2:21" ht="32.25" customHeight="1" outlineLevel="1" x14ac:dyDescent="0.25">
      <c r="B63" s="338" t="s">
        <v>662</v>
      </c>
      <c r="C63" s="340"/>
      <c r="D63" s="338" t="s">
        <v>298</v>
      </c>
      <c r="E63" s="338" t="s">
        <v>636</v>
      </c>
      <c r="F63" s="346"/>
      <c r="G63" s="338" t="s">
        <v>262</v>
      </c>
      <c r="H63" s="340"/>
      <c r="I63" s="61">
        <f>SUM(J63:M63)</f>
        <v>1304000</v>
      </c>
      <c r="J63" s="336">
        <v>0</v>
      </c>
      <c r="K63" s="336">
        <v>0</v>
      </c>
      <c r="L63" s="61">
        <v>1108400</v>
      </c>
      <c r="M63" s="61">
        <v>195600</v>
      </c>
      <c r="N63" s="30" t="s">
        <v>624</v>
      </c>
      <c r="O63" s="38">
        <v>1</v>
      </c>
      <c r="P63" s="344" t="s">
        <v>289</v>
      </c>
      <c r="Q63" s="344" t="s">
        <v>637</v>
      </c>
      <c r="S63" s="97"/>
      <c r="T63" s="97"/>
      <c r="U63" s="97"/>
    </row>
    <row r="64" spans="2:21" ht="126" customHeight="1" outlineLevel="1" x14ac:dyDescent="0.25">
      <c r="B64" s="339"/>
      <c r="C64" s="341"/>
      <c r="D64" s="339"/>
      <c r="E64" s="339"/>
      <c r="F64" s="347"/>
      <c r="G64" s="339"/>
      <c r="H64" s="341"/>
      <c r="I64" s="204"/>
      <c r="J64" s="337"/>
      <c r="K64" s="337"/>
      <c r="L64" s="204"/>
      <c r="M64" s="204"/>
      <c r="N64" s="27" t="s">
        <v>625</v>
      </c>
      <c r="O64" s="38">
        <v>2000</v>
      </c>
      <c r="P64" s="345"/>
      <c r="Q64" s="345"/>
      <c r="S64" s="97"/>
      <c r="T64" s="97"/>
      <c r="U64" s="97"/>
    </row>
    <row r="65" spans="2:21" ht="36" customHeight="1" outlineLevel="1" x14ac:dyDescent="0.25">
      <c r="B65" s="338" t="s">
        <v>663</v>
      </c>
      <c r="C65" s="340"/>
      <c r="D65" s="338" t="s">
        <v>355</v>
      </c>
      <c r="E65" s="344"/>
      <c r="F65" s="346"/>
      <c r="G65" s="338" t="s">
        <v>262</v>
      </c>
      <c r="H65" s="340"/>
      <c r="I65" s="350">
        <f>SUM(J65:M66)</f>
        <v>1832352.95</v>
      </c>
      <c r="J65" s="336">
        <v>0</v>
      </c>
      <c r="K65" s="336">
        <v>0</v>
      </c>
      <c r="L65" s="336">
        <v>1557500</v>
      </c>
      <c r="M65" s="350">
        <v>274852.95</v>
      </c>
      <c r="N65" s="30" t="s">
        <v>624</v>
      </c>
      <c r="O65" s="38">
        <v>1</v>
      </c>
      <c r="P65" s="344" t="s">
        <v>638</v>
      </c>
      <c r="Q65" s="344" t="s">
        <v>635</v>
      </c>
      <c r="S65" s="97"/>
      <c r="T65" s="97"/>
      <c r="U65" s="97"/>
    </row>
    <row r="66" spans="2:21" ht="47.25" outlineLevel="1" x14ac:dyDescent="0.25">
      <c r="B66" s="339"/>
      <c r="C66" s="341"/>
      <c r="D66" s="339"/>
      <c r="E66" s="345"/>
      <c r="F66" s="347"/>
      <c r="G66" s="339"/>
      <c r="H66" s="341"/>
      <c r="I66" s="351"/>
      <c r="J66" s="337"/>
      <c r="K66" s="337"/>
      <c r="L66" s="337"/>
      <c r="M66" s="351"/>
      <c r="N66" s="27" t="s">
        <v>625</v>
      </c>
      <c r="O66" s="38">
        <v>2000</v>
      </c>
      <c r="P66" s="345"/>
      <c r="Q66" s="345"/>
      <c r="S66" s="97"/>
      <c r="T66" s="97"/>
      <c r="U66" s="97"/>
    </row>
    <row r="67" spans="2:21" ht="33.75" customHeight="1" outlineLevel="1" x14ac:dyDescent="0.25">
      <c r="B67" s="338" t="s">
        <v>664</v>
      </c>
      <c r="C67" s="340"/>
      <c r="D67" s="338" t="s">
        <v>272</v>
      </c>
      <c r="E67" s="344"/>
      <c r="F67" s="346"/>
      <c r="G67" s="338" t="s">
        <v>262</v>
      </c>
      <c r="H67" s="340"/>
      <c r="I67" s="336">
        <f>SUM(500000+K67,L67,M67)</f>
        <v>2400000</v>
      </c>
      <c r="J67" s="336" t="s">
        <v>707</v>
      </c>
      <c r="K67" s="336">
        <v>0</v>
      </c>
      <c r="L67" s="336">
        <v>1615000</v>
      </c>
      <c r="M67" s="336">
        <v>285000</v>
      </c>
      <c r="N67" s="30" t="s">
        <v>624</v>
      </c>
      <c r="O67" s="38">
        <v>1</v>
      </c>
      <c r="P67" s="344" t="s">
        <v>301</v>
      </c>
      <c r="Q67" s="344" t="s">
        <v>635</v>
      </c>
      <c r="S67" s="97"/>
      <c r="T67" s="97"/>
      <c r="U67" s="97"/>
    </row>
    <row r="68" spans="2:21" ht="81" customHeight="1" outlineLevel="1" x14ac:dyDescent="0.25">
      <c r="B68" s="339"/>
      <c r="C68" s="341"/>
      <c r="D68" s="339"/>
      <c r="E68" s="345"/>
      <c r="F68" s="347"/>
      <c r="G68" s="339"/>
      <c r="H68" s="341"/>
      <c r="I68" s="337"/>
      <c r="J68" s="337"/>
      <c r="K68" s="337"/>
      <c r="L68" s="337"/>
      <c r="M68" s="337"/>
      <c r="N68" s="27" t="s">
        <v>629</v>
      </c>
      <c r="O68" s="61">
        <v>47.82</v>
      </c>
      <c r="P68" s="345"/>
      <c r="Q68" s="345"/>
      <c r="S68" s="97"/>
      <c r="T68" s="97"/>
      <c r="U68" s="97"/>
    </row>
    <row r="69" spans="2:21" ht="31.5" outlineLevel="1" x14ac:dyDescent="0.25">
      <c r="B69" s="338" t="s">
        <v>692</v>
      </c>
      <c r="C69" s="340"/>
      <c r="D69" s="338" t="s">
        <v>272</v>
      </c>
      <c r="E69" s="348" t="s">
        <v>693</v>
      </c>
      <c r="F69" s="346"/>
      <c r="G69" s="338" t="s">
        <v>262</v>
      </c>
      <c r="H69" s="340"/>
      <c r="I69" s="336">
        <f>SUM(J69:M70)</f>
        <v>150000</v>
      </c>
      <c r="J69" s="336">
        <v>0</v>
      </c>
      <c r="K69" s="336">
        <v>0</v>
      </c>
      <c r="L69" s="336">
        <v>127500</v>
      </c>
      <c r="M69" s="336">
        <v>22500</v>
      </c>
      <c r="N69" s="30" t="s">
        <v>624</v>
      </c>
      <c r="O69" s="38">
        <v>1</v>
      </c>
      <c r="P69" s="344" t="s">
        <v>694</v>
      </c>
      <c r="Q69" s="344" t="s">
        <v>357</v>
      </c>
      <c r="S69" s="97"/>
      <c r="T69" s="97"/>
      <c r="U69" s="97"/>
    </row>
    <row r="70" spans="2:21" ht="129" customHeight="1" outlineLevel="1" x14ac:dyDescent="0.25">
      <c r="B70" s="339"/>
      <c r="C70" s="341"/>
      <c r="D70" s="339"/>
      <c r="E70" s="349"/>
      <c r="F70" s="347"/>
      <c r="G70" s="339"/>
      <c r="H70" s="341"/>
      <c r="I70" s="337"/>
      <c r="J70" s="337"/>
      <c r="K70" s="337"/>
      <c r="L70" s="337"/>
      <c r="M70" s="337"/>
      <c r="N70" s="27" t="s">
        <v>625</v>
      </c>
      <c r="O70" s="38">
        <v>1000</v>
      </c>
      <c r="P70" s="345"/>
      <c r="Q70" s="345"/>
      <c r="S70" s="97"/>
      <c r="T70" s="97"/>
      <c r="U70" s="97"/>
    </row>
    <row r="71" spans="2:21" ht="15.75" x14ac:dyDescent="0.25">
      <c r="B71" s="342" t="s">
        <v>621</v>
      </c>
      <c r="C71" s="340"/>
      <c r="D71" s="348" t="s">
        <v>711</v>
      </c>
      <c r="E71" s="348" t="s">
        <v>710</v>
      </c>
      <c r="F71" s="340"/>
      <c r="G71" s="338" t="s">
        <v>262</v>
      </c>
      <c r="H71" s="340"/>
      <c r="I71" s="140">
        <f>SUM(J71:M71)</f>
        <v>24347371.570000004</v>
      </c>
      <c r="J71" s="140">
        <f>SUM(J84:J165)</f>
        <v>0</v>
      </c>
      <c r="K71" s="140">
        <f>SUM(K84:K165)</f>
        <v>0</v>
      </c>
      <c r="L71" s="140">
        <f>L84+L90+L94+L100+L106+L110+L112+L115+L118+L121+L124+L127+L130+L133+L136+L139+L144+L147+L152+L155+L158+L163</f>
        <v>20695265.290000003</v>
      </c>
      <c r="M71" s="140">
        <f>M84+M90+M94+M100+M106+M110+M112+M115+M118+M121+M124+M127+M130+M133+M136+M139+M144+M147+M152+M155+M158+M163</f>
        <v>3652106.2800000003</v>
      </c>
      <c r="N71" s="348" t="s">
        <v>782</v>
      </c>
      <c r="O71" s="89">
        <f>O84+O90+O94+O100+O106+O112+O115+O118+O121+O124+O127+O130+O133+O136+O139+O144+O147+O152+O155+O158+O163</f>
        <v>21</v>
      </c>
      <c r="P71" s="470"/>
      <c r="Q71" s="344"/>
      <c r="S71" s="97"/>
      <c r="T71" s="97"/>
      <c r="U71" s="97"/>
    </row>
    <row r="72" spans="2:21" ht="15.75" x14ac:dyDescent="0.25">
      <c r="B72" s="343"/>
      <c r="C72" s="341"/>
      <c r="D72" s="349"/>
      <c r="E72" s="349"/>
      <c r="F72" s="341"/>
      <c r="G72" s="339"/>
      <c r="H72" s="341"/>
      <c r="I72" s="203"/>
      <c r="J72" s="113"/>
      <c r="K72" s="113"/>
      <c r="L72" s="203"/>
      <c r="M72" s="203"/>
      <c r="N72" s="349"/>
      <c r="O72" s="240"/>
      <c r="P72" s="471"/>
      <c r="Q72" s="345"/>
      <c r="S72" s="97"/>
      <c r="T72" s="97"/>
      <c r="U72" s="97"/>
    </row>
    <row r="73" spans="2:21" ht="15.75" x14ac:dyDescent="0.25">
      <c r="B73" s="343"/>
      <c r="C73" s="341"/>
      <c r="D73" s="349"/>
      <c r="E73" s="349"/>
      <c r="F73" s="341"/>
      <c r="G73" s="339"/>
      <c r="H73" s="341"/>
      <c r="I73" s="113"/>
      <c r="J73" s="113"/>
      <c r="K73" s="113"/>
      <c r="L73" s="113"/>
      <c r="M73" s="113"/>
      <c r="N73" s="364"/>
      <c r="O73" s="87" t="s">
        <v>23</v>
      </c>
      <c r="P73" s="471"/>
      <c r="Q73" s="345"/>
      <c r="S73" s="97"/>
      <c r="T73" s="97"/>
      <c r="U73" s="97"/>
    </row>
    <row r="74" spans="2:21" ht="15.75" x14ac:dyDescent="0.25">
      <c r="B74" s="343"/>
      <c r="C74" s="341"/>
      <c r="D74" s="349"/>
      <c r="E74" s="349"/>
      <c r="F74" s="341"/>
      <c r="G74" s="339"/>
      <c r="H74" s="341"/>
      <c r="I74" s="113"/>
      <c r="J74" s="113"/>
      <c r="K74" s="113"/>
      <c r="L74" s="113"/>
      <c r="M74" s="113"/>
      <c r="N74" s="348" t="s">
        <v>783</v>
      </c>
      <c r="O74" s="138">
        <f>O86+O92+O96+O102+O108+O110+O113+O116+O119+O122+O125+O128+O131+O134+O137+O140+O145+O148+O153+O156+O159+O164</f>
        <v>2564124.2199999997</v>
      </c>
      <c r="P74" s="471"/>
      <c r="Q74" s="345"/>
      <c r="S74" s="97"/>
      <c r="T74" s="97"/>
      <c r="U74" s="97"/>
    </row>
    <row r="75" spans="2:21" ht="15.75" x14ac:dyDescent="0.25">
      <c r="B75" s="343"/>
      <c r="C75" s="341"/>
      <c r="D75" s="349"/>
      <c r="E75" s="349"/>
      <c r="F75" s="341"/>
      <c r="G75" s="339"/>
      <c r="H75" s="341"/>
      <c r="I75" s="113"/>
      <c r="J75" s="113"/>
      <c r="K75" s="113"/>
      <c r="L75" s="113"/>
      <c r="M75" s="113"/>
      <c r="N75" s="349"/>
      <c r="O75" s="203"/>
      <c r="P75" s="471"/>
      <c r="Q75" s="345"/>
      <c r="S75" s="97"/>
      <c r="T75" s="97"/>
      <c r="U75" s="97"/>
    </row>
    <row r="76" spans="2:21" ht="15.75" x14ac:dyDescent="0.25">
      <c r="B76" s="343"/>
      <c r="C76" s="341"/>
      <c r="D76" s="349"/>
      <c r="E76" s="349"/>
      <c r="F76" s="341"/>
      <c r="G76" s="339"/>
      <c r="H76" s="341"/>
      <c r="I76" s="113"/>
      <c r="J76" s="113"/>
      <c r="K76" s="113"/>
      <c r="L76" s="113"/>
      <c r="M76" s="113"/>
      <c r="N76" s="364"/>
      <c r="O76" s="87" t="s">
        <v>23</v>
      </c>
      <c r="P76" s="471"/>
      <c r="Q76" s="345"/>
      <c r="S76" s="97"/>
      <c r="T76" s="97"/>
      <c r="U76" s="97"/>
    </row>
    <row r="77" spans="2:21" ht="15.75" x14ac:dyDescent="0.25">
      <c r="B77" s="343"/>
      <c r="C77" s="341"/>
      <c r="D77" s="349"/>
      <c r="E77" s="349"/>
      <c r="F77" s="341"/>
      <c r="G77" s="339"/>
      <c r="H77" s="341"/>
      <c r="I77" s="113"/>
      <c r="J77" s="113"/>
      <c r="K77" s="113"/>
      <c r="L77" s="113"/>
      <c r="M77" s="113"/>
      <c r="N77" s="348" t="s">
        <v>784</v>
      </c>
      <c r="O77" s="329">
        <f>O88+O93+O98+O103+O109+O111+O114+O117+O120+O123+O126+O129+O132+O135+O138+O141+O146+O149+O154+O157+O160+O165</f>
        <v>354.35569999999996</v>
      </c>
      <c r="P77" s="471"/>
      <c r="Q77" s="345"/>
      <c r="S77" s="97"/>
      <c r="T77" s="97"/>
      <c r="U77" s="97"/>
    </row>
    <row r="78" spans="2:21" ht="15.75" x14ac:dyDescent="0.25">
      <c r="B78" s="343"/>
      <c r="C78" s="341"/>
      <c r="D78" s="349"/>
      <c r="E78" s="349"/>
      <c r="F78" s="341"/>
      <c r="G78" s="339"/>
      <c r="H78" s="341"/>
      <c r="I78" s="113"/>
      <c r="J78" s="113"/>
      <c r="K78" s="113"/>
      <c r="L78" s="113"/>
      <c r="M78" s="113"/>
      <c r="N78" s="349"/>
      <c r="O78" s="328"/>
      <c r="P78" s="471"/>
      <c r="Q78" s="345"/>
      <c r="S78" s="97"/>
      <c r="T78" s="97"/>
      <c r="U78" s="97"/>
    </row>
    <row r="79" spans="2:21" ht="31.5" customHeight="1" x14ac:dyDescent="0.25">
      <c r="B79" s="343"/>
      <c r="C79" s="341"/>
      <c r="D79" s="349"/>
      <c r="E79" s="349"/>
      <c r="F79" s="341"/>
      <c r="G79" s="339"/>
      <c r="H79" s="341"/>
      <c r="I79" s="113"/>
      <c r="J79" s="113"/>
      <c r="K79" s="113"/>
      <c r="L79" s="113"/>
      <c r="M79" s="113"/>
      <c r="N79" s="364"/>
      <c r="O79" s="87" t="s">
        <v>23</v>
      </c>
      <c r="P79" s="471"/>
      <c r="Q79" s="345"/>
      <c r="S79" s="97"/>
      <c r="T79" s="97"/>
      <c r="U79" s="97"/>
    </row>
    <row r="80" spans="2:21" ht="15.75" x14ac:dyDescent="0.25">
      <c r="B80" s="343"/>
      <c r="C80" s="341"/>
      <c r="D80" s="349"/>
      <c r="E80" s="349"/>
      <c r="F80" s="341"/>
      <c r="G80" s="339"/>
      <c r="H80" s="341"/>
      <c r="I80" s="113"/>
      <c r="J80" s="113"/>
      <c r="K80" s="113"/>
      <c r="L80" s="113"/>
      <c r="M80" s="113"/>
      <c r="N80" s="348" t="s">
        <v>785</v>
      </c>
      <c r="O80" s="181">
        <f>O105+O142+O150+O161</f>
        <v>9790</v>
      </c>
      <c r="P80" s="471"/>
      <c r="Q80" s="345"/>
      <c r="S80" s="97"/>
      <c r="T80" s="97"/>
      <c r="U80" s="97"/>
    </row>
    <row r="81" spans="2:21" ht="33.75" customHeight="1" x14ac:dyDescent="0.25">
      <c r="B81" s="343"/>
      <c r="C81" s="341"/>
      <c r="D81" s="349"/>
      <c r="E81" s="349"/>
      <c r="F81" s="341"/>
      <c r="G81" s="339"/>
      <c r="H81" s="341"/>
      <c r="I81" s="113"/>
      <c r="J81" s="113"/>
      <c r="K81" s="113"/>
      <c r="L81" s="113"/>
      <c r="M81" s="113"/>
      <c r="N81" s="364"/>
      <c r="O81" s="87" t="s">
        <v>23</v>
      </c>
      <c r="P81" s="471"/>
      <c r="Q81" s="345"/>
      <c r="S81" s="97"/>
      <c r="T81" s="97"/>
      <c r="U81" s="97"/>
    </row>
    <row r="82" spans="2:21" ht="15.75" x14ac:dyDescent="0.25">
      <c r="B82" s="343"/>
      <c r="C82" s="341"/>
      <c r="D82" s="349"/>
      <c r="E82" s="349"/>
      <c r="F82" s="341"/>
      <c r="G82" s="339"/>
      <c r="H82" s="341"/>
      <c r="I82" s="113"/>
      <c r="J82" s="113"/>
      <c r="K82" s="113"/>
      <c r="L82" s="113"/>
      <c r="M82" s="113"/>
      <c r="N82" s="348" t="s">
        <v>786</v>
      </c>
      <c r="O82" s="181">
        <f>SUM(O104+O143+O151+O162)</f>
        <v>5.95</v>
      </c>
      <c r="P82" s="471"/>
      <c r="Q82" s="345"/>
      <c r="S82" s="97"/>
      <c r="T82" s="97"/>
      <c r="U82" s="97"/>
    </row>
    <row r="83" spans="2:21" ht="38.25" customHeight="1" x14ac:dyDescent="0.25">
      <c r="B83" s="362"/>
      <c r="C83" s="363"/>
      <c r="D83" s="364"/>
      <c r="E83" s="364"/>
      <c r="F83" s="363"/>
      <c r="G83" s="354"/>
      <c r="H83" s="363"/>
      <c r="I83" s="302"/>
      <c r="J83" s="302"/>
      <c r="K83" s="302"/>
      <c r="L83" s="302"/>
      <c r="M83" s="302"/>
      <c r="N83" s="364"/>
      <c r="O83" s="87" t="s">
        <v>23</v>
      </c>
      <c r="P83" s="472"/>
      <c r="Q83" s="361"/>
      <c r="S83" s="97"/>
      <c r="T83" s="97"/>
      <c r="U83" s="97"/>
    </row>
    <row r="84" spans="2:21" ht="15.75" outlineLevel="1" x14ac:dyDescent="0.25">
      <c r="B84" s="338" t="s">
        <v>665</v>
      </c>
      <c r="C84" s="340"/>
      <c r="D84" s="338" t="s">
        <v>281</v>
      </c>
      <c r="E84" s="344"/>
      <c r="F84" s="340"/>
      <c r="G84" s="338" t="s">
        <v>262</v>
      </c>
      <c r="H84" s="340"/>
      <c r="I84" s="140">
        <f>SUM(J84:M84)</f>
        <v>663641.94000000006</v>
      </c>
      <c r="J84" s="140">
        <v>0</v>
      </c>
      <c r="K84" s="140">
        <v>0</v>
      </c>
      <c r="L84" s="140">
        <v>564095.64</v>
      </c>
      <c r="M84" s="140">
        <v>99546.3</v>
      </c>
      <c r="N84" s="348" t="s">
        <v>782</v>
      </c>
      <c r="O84" s="468">
        <v>1</v>
      </c>
      <c r="P84" s="359" t="s">
        <v>289</v>
      </c>
      <c r="Q84" s="344" t="s">
        <v>626</v>
      </c>
      <c r="S84" s="97"/>
      <c r="T84" s="97"/>
      <c r="U84" s="97"/>
    </row>
    <row r="85" spans="2:21" ht="15.75" outlineLevel="1" x14ac:dyDescent="0.25">
      <c r="B85" s="339"/>
      <c r="C85" s="341"/>
      <c r="D85" s="339"/>
      <c r="E85" s="345"/>
      <c r="F85" s="341"/>
      <c r="G85" s="339"/>
      <c r="H85" s="341"/>
      <c r="I85" s="203"/>
      <c r="J85" s="203"/>
      <c r="K85" s="203"/>
      <c r="L85" s="203"/>
      <c r="M85" s="203"/>
      <c r="N85" s="364"/>
      <c r="O85" s="469"/>
      <c r="P85" s="360"/>
      <c r="Q85" s="345"/>
      <c r="S85" s="97"/>
      <c r="T85" s="97"/>
      <c r="U85" s="97"/>
    </row>
    <row r="86" spans="2:21" ht="15.75" outlineLevel="1" x14ac:dyDescent="0.25">
      <c r="B86" s="339"/>
      <c r="C86" s="341"/>
      <c r="D86" s="339"/>
      <c r="E86" s="345"/>
      <c r="F86" s="341"/>
      <c r="G86" s="339"/>
      <c r="H86" s="341"/>
      <c r="I86" s="113"/>
      <c r="J86" s="113"/>
      <c r="K86" s="113"/>
      <c r="L86" s="113"/>
      <c r="M86" s="113"/>
      <c r="N86" s="348" t="s">
        <v>783</v>
      </c>
      <c r="O86" s="140">
        <v>26030.01</v>
      </c>
      <c r="P86" s="360"/>
      <c r="Q86" s="345"/>
      <c r="S86" s="97"/>
      <c r="T86" s="97"/>
      <c r="U86" s="97"/>
    </row>
    <row r="87" spans="2:21" ht="31.5" customHeight="1" outlineLevel="1" x14ac:dyDescent="0.25">
      <c r="B87" s="339"/>
      <c r="C87" s="341"/>
      <c r="D87" s="339"/>
      <c r="E87" s="345"/>
      <c r="F87" s="341"/>
      <c r="G87" s="339"/>
      <c r="H87" s="341"/>
      <c r="I87" s="113"/>
      <c r="J87" s="113"/>
      <c r="K87" s="113"/>
      <c r="L87" s="113"/>
      <c r="M87" s="113"/>
      <c r="N87" s="364"/>
      <c r="O87" s="203"/>
      <c r="P87" s="360"/>
      <c r="Q87" s="345"/>
      <c r="S87" s="97"/>
      <c r="T87" s="97"/>
      <c r="U87" s="97"/>
    </row>
    <row r="88" spans="2:21" ht="15.75" outlineLevel="1" x14ac:dyDescent="0.25">
      <c r="B88" s="339"/>
      <c r="C88" s="341"/>
      <c r="D88" s="339"/>
      <c r="E88" s="345"/>
      <c r="F88" s="341"/>
      <c r="G88" s="339"/>
      <c r="H88" s="341"/>
      <c r="I88" s="113"/>
      <c r="J88" s="113"/>
      <c r="K88" s="113"/>
      <c r="L88" s="113"/>
      <c r="M88" s="113"/>
      <c r="N88" s="348" t="s">
        <v>784</v>
      </c>
      <c r="O88" s="140">
        <v>2.6</v>
      </c>
      <c r="P88" s="360"/>
      <c r="Q88" s="345"/>
      <c r="S88" s="97"/>
      <c r="T88" s="97"/>
      <c r="U88" s="97"/>
    </row>
    <row r="89" spans="2:21" ht="49.15" customHeight="1" outlineLevel="1" x14ac:dyDescent="0.25">
      <c r="B89" s="50"/>
      <c r="C89" s="157"/>
      <c r="D89" s="50"/>
      <c r="E89" s="83"/>
      <c r="F89" s="157"/>
      <c r="G89" s="50"/>
      <c r="H89" s="157"/>
      <c r="I89" s="113"/>
      <c r="J89" s="113"/>
      <c r="K89" s="113"/>
      <c r="L89" s="113"/>
      <c r="M89" s="113"/>
      <c r="N89" s="364"/>
      <c r="O89" s="203"/>
      <c r="P89" s="288"/>
      <c r="Q89" s="83"/>
      <c r="S89" s="97"/>
      <c r="T89" s="97"/>
      <c r="U89" s="97"/>
    </row>
    <row r="90" spans="2:21" ht="15.75" outlineLevel="1" x14ac:dyDescent="0.25">
      <c r="B90" s="338" t="s">
        <v>666</v>
      </c>
      <c r="C90" s="340"/>
      <c r="D90" s="338" t="s">
        <v>281</v>
      </c>
      <c r="E90" s="344"/>
      <c r="F90" s="340"/>
      <c r="G90" s="338" t="s">
        <v>262</v>
      </c>
      <c r="H90" s="340"/>
      <c r="I90" s="140">
        <f>SUM(J90:M90)</f>
        <v>56221.22</v>
      </c>
      <c r="J90" s="140">
        <v>0</v>
      </c>
      <c r="K90" s="140">
        <v>0</v>
      </c>
      <c r="L90" s="140">
        <v>47788.03</v>
      </c>
      <c r="M90" s="140">
        <v>8433.19</v>
      </c>
      <c r="N90" s="348" t="s">
        <v>782</v>
      </c>
      <c r="O90" s="468">
        <v>1</v>
      </c>
      <c r="P90" s="359" t="s">
        <v>289</v>
      </c>
      <c r="Q90" s="344" t="s">
        <v>626</v>
      </c>
      <c r="S90" s="97"/>
      <c r="T90" s="97"/>
      <c r="U90" s="97"/>
    </row>
    <row r="91" spans="2:21" ht="15.75" outlineLevel="1" x14ac:dyDescent="0.25">
      <c r="B91" s="339"/>
      <c r="C91" s="341"/>
      <c r="D91" s="339"/>
      <c r="E91" s="345"/>
      <c r="F91" s="341"/>
      <c r="G91" s="339"/>
      <c r="H91" s="341"/>
      <c r="I91" s="203"/>
      <c r="J91" s="141"/>
      <c r="K91" s="141"/>
      <c r="L91" s="203"/>
      <c r="M91" s="203"/>
      <c r="N91" s="364"/>
      <c r="O91" s="469"/>
      <c r="P91" s="360"/>
      <c r="Q91" s="345"/>
      <c r="S91" s="97"/>
      <c r="T91" s="97"/>
      <c r="U91" s="97"/>
    </row>
    <row r="92" spans="2:21" ht="47.25" outlineLevel="1" x14ac:dyDescent="0.25">
      <c r="B92" s="339"/>
      <c r="C92" s="341"/>
      <c r="D92" s="339"/>
      <c r="E92" s="345"/>
      <c r="F92" s="341"/>
      <c r="G92" s="339"/>
      <c r="H92" s="341"/>
      <c r="I92" s="141"/>
      <c r="J92" s="141"/>
      <c r="K92" s="141"/>
      <c r="L92" s="141"/>
      <c r="M92" s="141"/>
      <c r="N92" s="74" t="s">
        <v>783</v>
      </c>
      <c r="O92" s="140">
        <v>6382</v>
      </c>
      <c r="P92" s="360"/>
      <c r="Q92" s="345"/>
      <c r="S92" s="97"/>
      <c r="T92" s="97"/>
      <c r="U92" s="97"/>
    </row>
    <row r="93" spans="2:21" ht="49.9" customHeight="1" outlineLevel="1" x14ac:dyDescent="0.25">
      <c r="B93" s="339"/>
      <c r="C93" s="341"/>
      <c r="D93" s="339"/>
      <c r="E93" s="345"/>
      <c r="F93" s="341"/>
      <c r="G93" s="339"/>
      <c r="H93" s="341"/>
      <c r="I93" s="141"/>
      <c r="J93" s="141"/>
      <c r="K93" s="141"/>
      <c r="L93" s="141"/>
      <c r="M93" s="141"/>
      <c r="N93" s="74" t="s">
        <v>784</v>
      </c>
      <c r="O93" s="140">
        <v>0.63</v>
      </c>
      <c r="P93" s="360"/>
      <c r="Q93" s="345"/>
      <c r="S93" s="97"/>
      <c r="T93" s="97"/>
      <c r="U93" s="97"/>
    </row>
    <row r="94" spans="2:21" ht="15.75" outlineLevel="1" x14ac:dyDescent="0.25">
      <c r="B94" s="338" t="s">
        <v>667</v>
      </c>
      <c r="C94" s="340"/>
      <c r="D94" s="338" t="s">
        <v>281</v>
      </c>
      <c r="E94" s="344"/>
      <c r="F94" s="340"/>
      <c r="G94" s="338" t="s">
        <v>262</v>
      </c>
      <c r="H94" s="340"/>
      <c r="I94" s="140">
        <f>SUM(J94:M94)</f>
        <v>136585.99</v>
      </c>
      <c r="J94" s="140">
        <v>0</v>
      </c>
      <c r="K94" s="140">
        <v>0</v>
      </c>
      <c r="L94" s="140">
        <v>116098.09</v>
      </c>
      <c r="M94" s="140">
        <v>20487.900000000001</v>
      </c>
      <c r="N94" s="348" t="s">
        <v>782</v>
      </c>
      <c r="O94" s="468">
        <v>1</v>
      </c>
      <c r="P94" s="359" t="s">
        <v>289</v>
      </c>
      <c r="Q94" s="344" t="s">
        <v>626</v>
      </c>
      <c r="S94" s="97"/>
      <c r="T94" s="97"/>
      <c r="U94" s="97"/>
    </row>
    <row r="95" spans="2:21" ht="15.75" outlineLevel="1" x14ac:dyDescent="0.25">
      <c r="B95" s="339"/>
      <c r="C95" s="341"/>
      <c r="D95" s="339"/>
      <c r="E95" s="345"/>
      <c r="F95" s="341"/>
      <c r="G95" s="339"/>
      <c r="H95" s="341"/>
      <c r="I95" s="203"/>
      <c r="J95" s="141"/>
      <c r="K95" s="141"/>
      <c r="L95" s="203"/>
      <c r="M95" s="203"/>
      <c r="N95" s="364"/>
      <c r="O95" s="469"/>
      <c r="P95" s="360"/>
      <c r="Q95" s="345"/>
      <c r="S95" s="97"/>
      <c r="T95" s="97"/>
      <c r="U95" s="97"/>
    </row>
    <row r="96" spans="2:21" ht="15.75" outlineLevel="1" x14ac:dyDescent="0.25">
      <c r="B96" s="339"/>
      <c r="C96" s="341"/>
      <c r="D96" s="339"/>
      <c r="E96" s="345"/>
      <c r="F96" s="341"/>
      <c r="G96" s="339"/>
      <c r="H96" s="341"/>
      <c r="I96" s="141"/>
      <c r="J96" s="141"/>
      <c r="K96" s="141"/>
      <c r="L96" s="141"/>
      <c r="M96" s="141"/>
      <c r="N96" s="348" t="s">
        <v>783</v>
      </c>
      <c r="O96" s="140">
        <v>8142</v>
      </c>
      <c r="P96" s="360"/>
      <c r="Q96" s="345"/>
      <c r="S96" s="246"/>
      <c r="T96" s="97"/>
      <c r="U96" s="97"/>
    </row>
    <row r="97" spans="2:21" ht="34.5" customHeight="1" outlineLevel="1" x14ac:dyDescent="0.25">
      <c r="B97" s="339"/>
      <c r="C97" s="341"/>
      <c r="D97" s="339"/>
      <c r="E97" s="345"/>
      <c r="F97" s="341"/>
      <c r="G97" s="339"/>
      <c r="H97" s="341"/>
      <c r="I97" s="141"/>
      <c r="J97" s="141"/>
      <c r="K97" s="141"/>
      <c r="L97" s="141"/>
      <c r="M97" s="141"/>
      <c r="N97" s="364"/>
      <c r="O97" s="203"/>
      <c r="P97" s="360"/>
      <c r="Q97" s="345"/>
      <c r="S97" s="246"/>
      <c r="T97" s="97"/>
      <c r="U97" s="97"/>
    </row>
    <row r="98" spans="2:21" ht="15.75" outlineLevel="1" x14ac:dyDescent="0.25">
      <c r="B98" s="339"/>
      <c r="C98" s="341"/>
      <c r="D98" s="339"/>
      <c r="E98" s="345"/>
      <c r="F98" s="341"/>
      <c r="G98" s="339"/>
      <c r="H98" s="341"/>
      <c r="I98" s="141"/>
      <c r="J98" s="141"/>
      <c r="K98" s="141"/>
      <c r="L98" s="141"/>
      <c r="M98" s="141"/>
      <c r="N98" s="348" t="s">
        <v>784</v>
      </c>
      <c r="O98" s="140">
        <v>0.81</v>
      </c>
      <c r="P98" s="360"/>
      <c r="Q98" s="345"/>
      <c r="S98" s="97"/>
      <c r="T98" s="97"/>
      <c r="U98" s="97"/>
    </row>
    <row r="99" spans="2:21" ht="49.15" customHeight="1" outlineLevel="1" x14ac:dyDescent="0.25">
      <c r="B99" s="50"/>
      <c r="C99" s="157"/>
      <c r="D99" s="50"/>
      <c r="E99" s="83"/>
      <c r="F99" s="157"/>
      <c r="G99" s="50"/>
      <c r="H99" s="157"/>
      <c r="I99" s="141"/>
      <c r="J99" s="141"/>
      <c r="K99" s="141"/>
      <c r="L99" s="141"/>
      <c r="M99" s="141"/>
      <c r="N99" s="364"/>
      <c r="O99" s="203"/>
      <c r="P99" s="288"/>
      <c r="Q99" s="83"/>
      <c r="S99" s="97"/>
      <c r="T99" s="97"/>
      <c r="U99" s="97"/>
    </row>
    <row r="100" spans="2:21" ht="15.75" outlineLevel="1" x14ac:dyDescent="0.25">
      <c r="B100" s="338" t="s">
        <v>668</v>
      </c>
      <c r="C100" s="340"/>
      <c r="D100" s="338" t="s">
        <v>281</v>
      </c>
      <c r="E100" s="344"/>
      <c r="F100" s="340"/>
      <c r="G100" s="338" t="s">
        <v>262</v>
      </c>
      <c r="H100" s="340"/>
      <c r="I100" s="140">
        <f>SUM(J100:M100)</f>
        <v>894415.47</v>
      </c>
      <c r="J100" s="140">
        <v>0</v>
      </c>
      <c r="K100" s="140">
        <v>0</v>
      </c>
      <c r="L100" s="140">
        <v>760253.14</v>
      </c>
      <c r="M100" s="140">
        <v>134162.32999999999</v>
      </c>
      <c r="N100" s="348" t="s">
        <v>782</v>
      </c>
      <c r="O100" s="468">
        <v>1</v>
      </c>
      <c r="P100" s="359" t="s">
        <v>289</v>
      </c>
      <c r="Q100" s="344" t="s">
        <v>626</v>
      </c>
      <c r="S100" s="97"/>
      <c r="T100" s="97"/>
      <c r="U100" s="97"/>
    </row>
    <row r="101" spans="2:21" ht="15.75" outlineLevel="1" x14ac:dyDescent="0.25">
      <c r="B101" s="339"/>
      <c r="C101" s="341"/>
      <c r="D101" s="339"/>
      <c r="E101" s="345"/>
      <c r="F101" s="341"/>
      <c r="G101" s="339"/>
      <c r="H101" s="341"/>
      <c r="I101" s="203"/>
      <c r="J101" s="141"/>
      <c r="K101" s="141"/>
      <c r="L101" s="203"/>
      <c r="M101" s="203"/>
      <c r="N101" s="364"/>
      <c r="O101" s="469"/>
      <c r="P101" s="360"/>
      <c r="Q101" s="345"/>
      <c r="S101" s="97"/>
      <c r="T101" s="97"/>
      <c r="U101" s="97"/>
    </row>
    <row r="102" spans="2:21" ht="47.25" outlineLevel="1" x14ac:dyDescent="0.25">
      <c r="B102" s="339"/>
      <c r="C102" s="341"/>
      <c r="D102" s="339"/>
      <c r="E102" s="345"/>
      <c r="F102" s="341"/>
      <c r="G102" s="339"/>
      <c r="H102" s="341"/>
      <c r="I102" s="141"/>
      <c r="J102" s="141"/>
      <c r="K102" s="141"/>
      <c r="L102" s="141"/>
      <c r="M102" s="141"/>
      <c r="N102" s="74" t="s">
        <v>783</v>
      </c>
      <c r="O102" s="140">
        <v>96954</v>
      </c>
      <c r="P102" s="360"/>
      <c r="Q102" s="345"/>
      <c r="S102" s="97"/>
      <c r="T102" s="97"/>
      <c r="U102" s="97"/>
    </row>
    <row r="103" spans="2:21" ht="48.6" customHeight="1" outlineLevel="1" x14ac:dyDescent="0.25">
      <c r="B103" s="339"/>
      <c r="C103" s="341"/>
      <c r="D103" s="339"/>
      <c r="E103" s="345"/>
      <c r="F103" s="341"/>
      <c r="G103" s="339"/>
      <c r="H103" s="341"/>
      <c r="I103" s="141"/>
      <c r="J103" s="141"/>
      <c r="K103" s="141"/>
      <c r="L103" s="141"/>
      <c r="M103" s="141"/>
      <c r="N103" s="74" t="s">
        <v>784</v>
      </c>
      <c r="O103" s="140">
        <v>9.69</v>
      </c>
      <c r="P103" s="360"/>
      <c r="Q103" s="345"/>
      <c r="S103" s="97"/>
      <c r="T103" s="97"/>
      <c r="U103" s="97"/>
    </row>
    <row r="104" spans="2:21" ht="48.6" customHeight="1" outlineLevel="1" x14ac:dyDescent="0.25">
      <c r="B104" s="339"/>
      <c r="C104" s="157"/>
      <c r="D104" s="339"/>
      <c r="E104" s="345"/>
      <c r="F104" s="157"/>
      <c r="G104" s="339"/>
      <c r="H104" s="157"/>
      <c r="I104" s="141"/>
      <c r="J104" s="141"/>
      <c r="K104" s="141"/>
      <c r="L104" s="141"/>
      <c r="M104" s="141"/>
      <c r="N104" s="301" t="s">
        <v>787</v>
      </c>
      <c r="O104" s="140">
        <v>0.35</v>
      </c>
      <c r="P104" s="288"/>
      <c r="Q104" s="83"/>
      <c r="S104" s="97"/>
      <c r="T104" s="97"/>
      <c r="U104" s="97"/>
    </row>
    <row r="105" spans="2:21" ht="48.6" customHeight="1" outlineLevel="1" x14ac:dyDescent="0.25">
      <c r="B105" s="354"/>
      <c r="C105" s="157"/>
      <c r="D105" s="354"/>
      <c r="E105" s="361"/>
      <c r="F105" s="157"/>
      <c r="G105" s="354"/>
      <c r="H105" s="157"/>
      <c r="I105" s="141"/>
      <c r="J105" s="142"/>
      <c r="K105" s="142"/>
      <c r="L105" s="141"/>
      <c r="M105" s="141"/>
      <c r="N105" s="74" t="s">
        <v>788</v>
      </c>
      <c r="O105" s="89">
        <v>540</v>
      </c>
      <c r="P105" s="288"/>
      <c r="Q105" s="83"/>
      <c r="S105" s="97"/>
      <c r="T105" s="97"/>
      <c r="U105" s="97"/>
    </row>
    <row r="106" spans="2:21" ht="15.75" outlineLevel="1" x14ac:dyDescent="0.25">
      <c r="B106" s="338" t="s">
        <v>669</v>
      </c>
      <c r="C106" s="340"/>
      <c r="D106" s="338" t="s">
        <v>281</v>
      </c>
      <c r="E106" s="344"/>
      <c r="F106" s="340"/>
      <c r="G106" s="338" t="s">
        <v>262</v>
      </c>
      <c r="H106" s="340"/>
      <c r="I106" s="140">
        <f>SUM(J106:M106)</f>
        <v>3402337.42</v>
      </c>
      <c r="J106" s="140">
        <v>0</v>
      </c>
      <c r="K106" s="140">
        <v>0</v>
      </c>
      <c r="L106" s="140">
        <v>2891986.8</v>
      </c>
      <c r="M106" s="140">
        <v>510350.62</v>
      </c>
      <c r="N106" s="348" t="s">
        <v>782</v>
      </c>
      <c r="O106" s="468">
        <v>1</v>
      </c>
      <c r="P106" s="359" t="s">
        <v>627</v>
      </c>
      <c r="Q106" s="344" t="s">
        <v>626</v>
      </c>
      <c r="S106" s="97"/>
      <c r="T106" s="97"/>
      <c r="U106" s="97"/>
    </row>
    <row r="107" spans="2:21" ht="15.75" outlineLevel="1" x14ac:dyDescent="0.25">
      <c r="B107" s="339"/>
      <c r="C107" s="341"/>
      <c r="D107" s="339"/>
      <c r="E107" s="345"/>
      <c r="F107" s="341"/>
      <c r="G107" s="339"/>
      <c r="H107" s="341"/>
      <c r="I107" s="203"/>
      <c r="J107" s="141"/>
      <c r="K107" s="141"/>
      <c r="L107" s="203"/>
      <c r="M107" s="203"/>
      <c r="N107" s="364"/>
      <c r="O107" s="469"/>
      <c r="P107" s="360"/>
      <c r="Q107" s="345"/>
      <c r="S107" s="97"/>
      <c r="T107" s="97"/>
      <c r="U107" s="97"/>
    </row>
    <row r="108" spans="2:21" ht="47.25" outlineLevel="1" x14ac:dyDescent="0.25">
      <c r="B108" s="339"/>
      <c r="C108" s="341"/>
      <c r="D108" s="339"/>
      <c r="E108" s="345"/>
      <c r="F108" s="341"/>
      <c r="G108" s="339"/>
      <c r="H108" s="341"/>
      <c r="I108" s="141"/>
      <c r="J108" s="141"/>
      <c r="K108" s="141"/>
      <c r="L108" s="141"/>
      <c r="M108" s="141"/>
      <c r="N108" s="74" t="s">
        <v>783</v>
      </c>
      <c r="O108" s="140">
        <v>252918</v>
      </c>
      <c r="P108" s="360"/>
      <c r="Q108" s="345"/>
      <c r="S108" s="75"/>
      <c r="T108" s="97"/>
      <c r="U108" s="97"/>
    </row>
    <row r="109" spans="2:21" ht="50.45" customHeight="1" outlineLevel="1" x14ac:dyDescent="0.25">
      <c r="B109" s="339"/>
      <c r="C109" s="341"/>
      <c r="D109" s="339"/>
      <c r="E109" s="345"/>
      <c r="F109" s="341"/>
      <c r="G109" s="339"/>
      <c r="H109" s="341"/>
      <c r="I109" s="141"/>
      <c r="J109" s="141"/>
      <c r="K109" s="141"/>
      <c r="L109" s="141"/>
      <c r="M109" s="141"/>
      <c r="N109" s="74" t="s">
        <v>784</v>
      </c>
      <c r="O109" s="140">
        <v>25.29</v>
      </c>
      <c r="P109" s="360"/>
      <c r="Q109" s="345"/>
      <c r="S109" s="97"/>
      <c r="T109" s="97"/>
      <c r="U109" s="97"/>
    </row>
    <row r="110" spans="2:21" ht="47.25" outlineLevel="1" x14ac:dyDescent="0.25">
      <c r="B110" s="338" t="s">
        <v>748</v>
      </c>
      <c r="C110" s="340"/>
      <c r="D110" s="338" t="s">
        <v>292</v>
      </c>
      <c r="E110" s="344"/>
      <c r="F110" s="340"/>
      <c r="G110" s="338" t="s">
        <v>292</v>
      </c>
      <c r="H110" s="340"/>
      <c r="I110" s="140">
        <f>SUM(J110:M111)</f>
        <v>80000</v>
      </c>
      <c r="J110" s="140">
        <v>0</v>
      </c>
      <c r="K110" s="140">
        <v>0</v>
      </c>
      <c r="L110" s="140">
        <v>68000</v>
      </c>
      <c r="M110" s="140">
        <v>12000</v>
      </c>
      <c r="N110" s="27" t="s">
        <v>632</v>
      </c>
      <c r="O110" s="61">
        <v>97444</v>
      </c>
      <c r="P110" s="25" t="s">
        <v>301</v>
      </c>
      <c r="Q110" s="25" t="s">
        <v>631</v>
      </c>
      <c r="S110" s="97"/>
      <c r="T110" s="97"/>
      <c r="U110" s="97"/>
    </row>
    <row r="111" spans="2:21" ht="48" customHeight="1" outlineLevel="1" x14ac:dyDescent="0.25">
      <c r="B111" s="354"/>
      <c r="C111" s="363"/>
      <c r="D111" s="354"/>
      <c r="E111" s="361"/>
      <c r="F111" s="363"/>
      <c r="G111" s="354"/>
      <c r="H111" s="363"/>
      <c r="I111" s="302"/>
      <c r="J111" s="302"/>
      <c r="K111" s="302"/>
      <c r="L111" s="302"/>
      <c r="M111" s="302"/>
      <c r="N111" s="24" t="s">
        <v>629</v>
      </c>
      <c r="O111" s="303">
        <v>9.7444000000000006</v>
      </c>
      <c r="P111" s="32"/>
      <c r="Q111" s="32"/>
      <c r="S111" s="97"/>
      <c r="T111" s="97"/>
      <c r="U111" s="97"/>
    </row>
    <row r="112" spans="2:21" ht="34.15" customHeight="1" outlineLevel="1" x14ac:dyDescent="0.25">
      <c r="B112" s="338" t="s">
        <v>670</v>
      </c>
      <c r="C112" s="340"/>
      <c r="D112" s="338" t="s">
        <v>292</v>
      </c>
      <c r="E112" s="344"/>
      <c r="F112" s="340"/>
      <c r="G112" s="338" t="s">
        <v>262</v>
      </c>
      <c r="H112" s="340"/>
      <c r="I112" s="350">
        <f>SUM(J112:M114)</f>
        <v>400000</v>
      </c>
      <c r="J112" s="350">
        <v>0</v>
      </c>
      <c r="K112" s="350">
        <v>0</v>
      </c>
      <c r="L112" s="350">
        <v>340000</v>
      </c>
      <c r="M112" s="350">
        <v>60000</v>
      </c>
      <c r="N112" s="30" t="s">
        <v>624</v>
      </c>
      <c r="O112" s="43">
        <v>1</v>
      </c>
      <c r="P112" s="344" t="s">
        <v>633</v>
      </c>
      <c r="Q112" s="344" t="s">
        <v>626</v>
      </c>
      <c r="S112" s="97"/>
      <c r="T112" s="97"/>
      <c r="U112" s="97"/>
    </row>
    <row r="113" spans="2:21" ht="47.25" outlineLevel="1" x14ac:dyDescent="0.25">
      <c r="B113" s="339"/>
      <c r="C113" s="341"/>
      <c r="D113" s="339"/>
      <c r="E113" s="345"/>
      <c r="F113" s="341"/>
      <c r="G113" s="339"/>
      <c r="H113" s="341"/>
      <c r="I113" s="351"/>
      <c r="J113" s="351"/>
      <c r="K113" s="351"/>
      <c r="L113" s="351"/>
      <c r="M113" s="351"/>
      <c r="N113" s="27" t="s">
        <v>632</v>
      </c>
      <c r="O113" s="61">
        <v>60.62</v>
      </c>
      <c r="P113" s="345"/>
      <c r="Q113" s="345"/>
      <c r="S113" s="97"/>
      <c r="T113" s="97"/>
      <c r="U113" s="97"/>
    </row>
    <row r="114" spans="2:21" ht="50.45" customHeight="1" outlineLevel="1" x14ac:dyDescent="0.25">
      <c r="B114" s="339"/>
      <c r="C114" s="341"/>
      <c r="D114" s="339"/>
      <c r="E114" s="345"/>
      <c r="F114" s="341"/>
      <c r="G114" s="339"/>
      <c r="H114" s="341"/>
      <c r="I114" s="351"/>
      <c r="J114" s="351"/>
      <c r="K114" s="351"/>
      <c r="L114" s="351"/>
      <c r="M114" s="351"/>
      <c r="N114" s="27" t="s">
        <v>629</v>
      </c>
      <c r="O114" s="61">
        <v>36.1</v>
      </c>
      <c r="P114" s="345"/>
      <c r="Q114" s="345"/>
      <c r="S114" s="97"/>
      <c r="T114" s="97"/>
      <c r="U114" s="97"/>
    </row>
    <row r="115" spans="2:21" ht="34.15" customHeight="1" outlineLevel="1" x14ac:dyDescent="0.25">
      <c r="B115" s="338" t="s">
        <v>671</v>
      </c>
      <c r="C115" s="340"/>
      <c r="D115" s="338" t="s">
        <v>292</v>
      </c>
      <c r="E115" s="344"/>
      <c r="F115" s="340"/>
      <c r="G115" s="338" t="s">
        <v>262</v>
      </c>
      <c r="H115" s="340"/>
      <c r="I115" s="350">
        <f>SUM(J115:M117)</f>
        <v>80000</v>
      </c>
      <c r="J115" s="350">
        <v>0</v>
      </c>
      <c r="K115" s="350">
        <v>0</v>
      </c>
      <c r="L115" s="350">
        <v>68000</v>
      </c>
      <c r="M115" s="350">
        <v>12000</v>
      </c>
      <c r="N115" s="30" t="s">
        <v>624</v>
      </c>
      <c r="O115" s="43">
        <v>1</v>
      </c>
      <c r="P115" s="344" t="s">
        <v>634</v>
      </c>
      <c r="Q115" s="344" t="s">
        <v>626</v>
      </c>
      <c r="S115" s="97"/>
      <c r="T115" s="97"/>
      <c r="U115" s="97"/>
    </row>
    <row r="116" spans="2:21" ht="47.25" outlineLevel="1" x14ac:dyDescent="0.25">
      <c r="B116" s="339"/>
      <c r="C116" s="341"/>
      <c r="D116" s="339"/>
      <c r="E116" s="345"/>
      <c r="F116" s="341"/>
      <c r="G116" s="339"/>
      <c r="H116" s="341"/>
      <c r="I116" s="351"/>
      <c r="J116" s="351"/>
      <c r="K116" s="351"/>
      <c r="L116" s="351"/>
      <c r="M116" s="351"/>
      <c r="N116" s="27" t="s">
        <v>632</v>
      </c>
      <c r="O116" s="61">
        <v>21100</v>
      </c>
      <c r="P116" s="345"/>
      <c r="Q116" s="345"/>
      <c r="S116" s="97"/>
      <c r="T116" s="97"/>
      <c r="U116" s="97"/>
    </row>
    <row r="117" spans="2:21" ht="50.45" customHeight="1" outlineLevel="1" x14ac:dyDescent="0.25">
      <c r="B117" s="339"/>
      <c r="C117" s="341"/>
      <c r="D117" s="339"/>
      <c r="E117" s="345"/>
      <c r="F117" s="341"/>
      <c r="G117" s="339"/>
      <c r="H117" s="341"/>
      <c r="I117" s="351"/>
      <c r="J117" s="351"/>
      <c r="K117" s="351"/>
      <c r="L117" s="351"/>
      <c r="M117" s="351"/>
      <c r="N117" s="27" t="s">
        <v>629</v>
      </c>
      <c r="O117" s="61">
        <v>2.11</v>
      </c>
      <c r="P117" s="345"/>
      <c r="Q117" s="345"/>
      <c r="S117" s="97"/>
      <c r="T117" s="97"/>
      <c r="U117" s="97"/>
    </row>
    <row r="118" spans="2:21" ht="34.9" customHeight="1" outlineLevel="1" x14ac:dyDescent="0.25">
      <c r="B118" s="338" t="s">
        <v>672</v>
      </c>
      <c r="C118" s="340"/>
      <c r="D118" s="338" t="s">
        <v>292</v>
      </c>
      <c r="E118" s="344"/>
      <c r="F118" s="340"/>
      <c r="G118" s="338" t="s">
        <v>262</v>
      </c>
      <c r="H118" s="340"/>
      <c r="I118" s="350">
        <f>SUM(J118:M120)</f>
        <v>370000</v>
      </c>
      <c r="J118" s="350">
        <v>0</v>
      </c>
      <c r="K118" s="350">
        <v>0</v>
      </c>
      <c r="L118" s="350">
        <v>314500</v>
      </c>
      <c r="M118" s="350">
        <v>55500</v>
      </c>
      <c r="N118" s="30" t="s">
        <v>624</v>
      </c>
      <c r="O118" s="43">
        <v>1</v>
      </c>
      <c r="P118" s="344" t="s">
        <v>334</v>
      </c>
      <c r="Q118" s="344" t="s">
        <v>323</v>
      </c>
      <c r="S118" s="97"/>
      <c r="T118" s="97"/>
      <c r="U118" s="97"/>
    </row>
    <row r="119" spans="2:21" ht="47.25" outlineLevel="1" x14ac:dyDescent="0.25">
      <c r="B119" s="339"/>
      <c r="C119" s="341"/>
      <c r="D119" s="339"/>
      <c r="E119" s="345"/>
      <c r="F119" s="341"/>
      <c r="G119" s="339"/>
      <c r="H119" s="341"/>
      <c r="I119" s="351"/>
      <c r="J119" s="351"/>
      <c r="K119" s="351"/>
      <c r="L119" s="351"/>
      <c r="M119" s="351"/>
      <c r="N119" s="27" t="s">
        <v>632</v>
      </c>
      <c r="O119" s="61">
        <v>454000</v>
      </c>
      <c r="P119" s="345"/>
      <c r="Q119" s="345"/>
      <c r="S119" s="97"/>
      <c r="T119" s="97"/>
      <c r="U119" s="97"/>
    </row>
    <row r="120" spans="2:21" ht="49.15" customHeight="1" outlineLevel="1" x14ac:dyDescent="0.25">
      <c r="B120" s="339"/>
      <c r="C120" s="341"/>
      <c r="D120" s="339"/>
      <c r="E120" s="345"/>
      <c r="F120" s="341"/>
      <c r="G120" s="339"/>
      <c r="H120" s="341"/>
      <c r="I120" s="351"/>
      <c r="J120" s="351"/>
      <c r="K120" s="351"/>
      <c r="L120" s="351"/>
      <c r="M120" s="351"/>
      <c r="N120" s="27" t="s">
        <v>629</v>
      </c>
      <c r="O120" s="61">
        <v>45.4</v>
      </c>
      <c r="P120" s="345"/>
      <c r="Q120" s="345"/>
      <c r="S120" s="97"/>
      <c r="T120" s="97"/>
      <c r="U120" s="97"/>
    </row>
    <row r="121" spans="2:21" ht="34.9" customHeight="1" outlineLevel="1" x14ac:dyDescent="0.25">
      <c r="B121" s="338" t="s">
        <v>673</v>
      </c>
      <c r="C121" s="340"/>
      <c r="D121" s="338" t="s">
        <v>292</v>
      </c>
      <c r="E121" s="344"/>
      <c r="F121" s="340"/>
      <c r="G121" s="338" t="s">
        <v>262</v>
      </c>
      <c r="H121" s="340"/>
      <c r="I121" s="350">
        <f>SUM(J121:M123)</f>
        <v>561380</v>
      </c>
      <c r="J121" s="350">
        <v>0</v>
      </c>
      <c r="K121" s="350">
        <v>0</v>
      </c>
      <c r="L121" s="350">
        <v>477173</v>
      </c>
      <c r="M121" s="350">
        <v>84207</v>
      </c>
      <c r="N121" s="30" t="s">
        <v>624</v>
      </c>
      <c r="O121" s="43">
        <v>1</v>
      </c>
      <c r="P121" s="344" t="s">
        <v>634</v>
      </c>
      <c r="Q121" s="344" t="s">
        <v>631</v>
      </c>
      <c r="S121" s="97"/>
      <c r="T121" s="97"/>
      <c r="U121" s="97"/>
    </row>
    <row r="122" spans="2:21" ht="49.5" customHeight="1" outlineLevel="1" x14ac:dyDescent="0.25">
      <c r="B122" s="339"/>
      <c r="C122" s="341"/>
      <c r="D122" s="339"/>
      <c r="E122" s="345"/>
      <c r="F122" s="341"/>
      <c r="G122" s="339"/>
      <c r="H122" s="341"/>
      <c r="I122" s="351"/>
      <c r="J122" s="351"/>
      <c r="K122" s="351"/>
      <c r="L122" s="351"/>
      <c r="M122" s="351"/>
      <c r="N122" s="27" t="s">
        <v>632</v>
      </c>
      <c r="O122" s="61">
        <v>13000</v>
      </c>
      <c r="P122" s="345"/>
      <c r="Q122" s="345"/>
      <c r="S122" s="97"/>
      <c r="T122" s="97"/>
      <c r="U122" s="97"/>
    </row>
    <row r="123" spans="2:21" ht="49.15" customHeight="1" outlineLevel="1" x14ac:dyDescent="0.25">
      <c r="B123" s="339"/>
      <c r="C123" s="341"/>
      <c r="D123" s="339"/>
      <c r="E123" s="345"/>
      <c r="F123" s="341"/>
      <c r="G123" s="339"/>
      <c r="H123" s="341"/>
      <c r="I123" s="351"/>
      <c r="J123" s="351"/>
      <c r="K123" s="351"/>
      <c r="L123" s="351"/>
      <c r="M123" s="351"/>
      <c r="N123" s="27" t="s">
        <v>629</v>
      </c>
      <c r="O123" s="304">
        <v>1.3</v>
      </c>
      <c r="P123" s="345"/>
      <c r="Q123" s="345"/>
      <c r="S123" s="97"/>
      <c r="T123" s="97"/>
      <c r="U123" s="97"/>
    </row>
    <row r="124" spans="2:21" ht="34.15" customHeight="1" outlineLevel="1" x14ac:dyDescent="0.25">
      <c r="B124" s="338" t="s">
        <v>674</v>
      </c>
      <c r="C124" s="340"/>
      <c r="D124" s="338" t="s">
        <v>298</v>
      </c>
      <c r="E124" s="338" t="s">
        <v>639</v>
      </c>
      <c r="F124" s="340"/>
      <c r="G124" s="338" t="s">
        <v>262</v>
      </c>
      <c r="H124" s="340"/>
      <c r="I124" s="350">
        <f>SUM(J124:M126)</f>
        <v>470000</v>
      </c>
      <c r="J124" s="350">
        <v>0</v>
      </c>
      <c r="K124" s="350">
        <v>0</v>
      </c>
      <c r="L124" s="350">
        <v>399500</v>
      </c>
      <c r="M124" s="350">
        <v>70500</v>
      </c>
      <c r="N124" s="30" t="s">
        <v>624</v>
      </c>
      <c r="O124" s="43">
        <v>1</v>
      </c>
      <c r="P124" s="344" t="s">
        <v>638</v>
      </c>
      <c r="Q124" s="344" t="s">
        <v>635</v>
      </c>
      <c r="S124" s="97"/>
      <c r="T124" s="97"/>
      <c r="U124" s="97"/>
    </row>
    <row r="125" spans="2:21" ht="47.25" outlineLevel="1" x14ac:dyDescent="0.25">
      <c r="B125" s="339"/>
      <c r="C125" s="341"/>
      <c r="D125" s="339"/>
      <c r="E125" s="339"/>
      <c r="F125" s="341"/>
      <c r="G125" s="339"/>
      <c r="H125" s="341"/>
      <c r="I125" s="351"/>
      <c r="J125" s="351"/>
      <c r="K125" s="351"/>
      <c r="L125" s="351"/>
      <c r="M125" s="351"/>
      <c r="N125" s="27" t="s">
        <v>632</v>
      </c>
      <c r="O125" s="61">
        <v>81600</v>
      </c>
      <c r="P125" s="345"/>
      <c r="Q125" s="345"/>
      <c r="S125" s="97"/>
      <c r="T125" s="97"/>
      <c r="U125" s="97"/>
    </row>
    <row r="126" spans="2:21" ht="49.9" customHeight="1" outlineLevel="1" x14ac:dyDescent="0.25">
      <c r="B126" s="339"/>
      <c r="C126" s="341"/>
      <c r="D126" s="339"/>
      <c r="E126" s="339"/>
      <c r="F126" s="341"/>
      <c r="G126" s="339"/>
      <c r="H126" s="341"/>
      <c r="I126" s="351"/>
      <c r="J126" s="351"/>
      <c r="K126" s="351"/>
      <c r="L126" s="351"/>
      <c r="M126" s="351"/>
      <c r="N126" s="27" t="s">
        <v>629</v>
      </c>
      <c r="O126" s="61">
        <v>8.16</v>
      </c>
      <c r="P126" s="345"/>
      <c r="Q126" s="345"/>
      <c r="S126" s="97"/>
      <c r="T126" s="97"/>
      <c r="U126" s="97"/>
    </row>
    <row r="127" spans="2:21" ht="34.9" customHeight="1" outlineLevel="1" x14ac:dyDescent="0.25">
      <c r="B127" s="338" t="s">
        <v>675</v>
      </c>
      <c r="C127" s="340"/>
      <c r="D127" s="338" t="s">
        <v>298</v>
      </c>
      <c r="E127" s="338" t="s">
        <v>639</v>
      </c>
      <c r="F127" s="340"/>
      <c r="G127" s="338" t="s">
        <v>262</v>
      </c>
      <c r="H127" s="340"/>
      <c r="I127" s="350">
        <f>SUM(J127:M129)</f>
        <v>3350000</v>
      </c>
      <c r="J127" s="350">
        <v>0</v>
      </c>
      <c r="K127" s="350">
        <v>0</v>
      </c>
      <c r="L127" s="350">
        <v>2847500</v>
      </c>
      <c r="M127" s="350">
        <v>502500</v>
      </c>
      <c r="N127" s="30" t="s">
        <v>624</v>
      </c>
      <c r="O127" s="43">
        <v>1</v>
      </c>
      <c r="P127" s="344" t="s">
        <v>324</v>
      </c>
      <c r="Q127" s="344" t="s">
        <v>323</v>
      </c>
      <c r="S127" s="97"/>
      <c r="T127" s="97"/>
      <c r="U127" s="97"/>
    </row>
    <row r="128" spans="2:21" ht="47.25" outlineLevel="1" x14ac:dyDescent="0.25">
      <c r="B128" s="339"/>
      <c r="C128" s="341"/>
      <c r="D128" s="339"/>
      <c r="E128" s="339"/>
      <c r="F128" s="341"/>
      <c r="G128" s="339"/>
      <c r="H128" s="341"/>
      <c r="I128" s="351"/>
      <c r="J128" s="351"/>
      <c r="K128" s="351"/>
      <c r="L128" s="351"/>
      <c r="M128" s="351"/>
      <c r="N128" s="27" t="s">
        <v>632</v>
      </c>
      <c r="O128" s="61">
        <v>292000</v>
      </c>
      <c r="P128" s="345"/>
      <c r="Q128" s="345"/>
      <c r="S128" s="97"/>
      <c r="T128" s="97"/>
      <c r="U128" s="97"/>
    </row>
    <row r="129" spans="2:21" ht="50.45" customHeight="1" outlineLevel="1" x14ac:dyDescent="0.25">
      <c r="B129" s="339"/>
      <c r="C129" s="341"/>
      <c r="D129" s="339"/>
      <c r="E129" s="339"/>
      <c r="F129" s="341"/>
      <c r="G129" s="339"/>
      <c r="H129" s="341"/>
      <c r="I129" s="351"/>
      <c r="J129" s="351"/>
      <c r="K129" s="351"/>
      <c r="L129" s="351"/>
      <c r="M129" s="351"/>
      <c r="N129" s="27" t="s">
        <v>629</v>
      </c>
      <c r="O129" s="61">
        <v>29.2</v>
      </c>
      <c r="P129" s="345"/>
      <c r="Q129" s="345"/>
      <c r="S129" s="97"/>
      <c r="T129" s="97"/>
      <c r="U129" s="97"/>
    </row>
    <row r="130" spans="2:21" ht="31.15" customHeight="1" outlineLevel="1" x14ac:dyDescent="0.25">
      <c r="B130" s="338" t="s">
        <v>676</v>
      </c>
      <c r="C130" s="340"/>
      <c r="D130" s="338" t="s">
        <v>298</v>
      </c>
      <c r="E130" s="338" t="s">
        <v>639</v>
      </c>
      <c r="F130" s="340"/>
      <c r="G130" s="338" t="s">
        <v>262</v>
      </c>
      <c r="H130" s="340"/>
      <c r="I130" s="350">
        <f>SUM(J130:M132)</f>
        <v>375000</v>
      </c>
      <c r="J130" s="350">
        <v>0</v>
      </c>
      <c r="K130" s="350">
        <v>0</v>
      </c>
      <c r="L130" s="350">
        <v>318750</v>
      </c>
      <c r="M130" s="350">
        <v>56250</v>
      </c>
      <c r="N130" s="30" t="s">
        <v>624</v>
      </c>
      <c r="O130" s="43">
        <v>1</v>
      </c>
      <c r="P130" s="344" t="s">
        <v>356</v>
      </c>
      <c r="Q130" s="344" t="s">
        <v>350</v>
      </c>
      <c r="S130" s="97"/>
      <c r="T130" s="97"/>
      <c r="U130" s="97"/>
    </row>
    <row r="131" spans="2:21" ht="47.25" outlineLevel="1" x14ac:dyDescent="0.25">
      <c r="B131" s="339"/>
      <c r="C131" s="341"/>
      <c r="D131" s="339"/>
      <c r="E131" s="339"/>
      <c r="F131" s="341"/>
      <c r="G131" s="339"/>
      <c r="H131" s="341"/>
      <c r="I131" s="351"/>
      <c r="J131" s="351"/>
      <c r="K131" s="351"/>
      <c r="L131" s="351"/>
      <c r="M131" s="351"/>
      <c r="N131" s="27" t="s">
        <v>632</v>
      </c>
      <c r="O131" s="61">
        <v>1475.64</v>
      </c>
      <c r="P131" s="345"/>
      <c r="Q131" s="345"/>
      <c r="S131" s="97"/>
      <c r="T131" s="97"/>
      <c r="U131" s="97"/>
    </row>
    <row r="132" spans="2:21" ht="50.45" customHeight="1" outlineLevel="1" x14ac:dyDescent="0.25">
      <c r="B132" s="339"/>
      <c r="C132" s="341"/>
      <c r="D132" s="339"/>
      <c r="E132" s="339"/>
      <c r="F132" s="341"/>
      <c r="G132" s="339"/>
      <c r="H132" s="341"/>
      <c r="I132" s="351"/>
      <c r="J132" s="351"/>
      <c r="K132" s="351"/>
      <c r="L132" s="351"/>
      <c r="M132" s="351"/>
      <c r="N132" s="27" t="s">
        <v>629</v>
      </c>
      <c r="O132" s="61">
        <v>0.14000000000000001</v>
      </c>
      <c r="P132" s="345"/>
      <c r="Q132" s="345"/>
      <c r="S132" s="97"/>
      <c r="T132" s="97"/>
      <c r="U132" s="97"/>
    </row>
    <row r="133" spans="2:21" ht="33" customHeight="1" outlineLevel="1" x14ac:dyDescent="0.25">
      <c r="B133" s="338" t="s">
        <v>677</v>
      </c>
      <c r="C133" s="340"/>
      <c r="D133" s="338" t="s">
        <v>298</v>
      </c>
      <c r="E133" s="338"/>
      <c r="F133" s="340"/>
      <c r="G133" s="338" t="s">
        <v>262</v>
      </c>
      <c r="H133" s="340"/>
      <c r="I133" s="350">
        <f>SUM(J133:M135)</f>
        <v>350000</v>
      </c>
      <c r="J133" s="350">
        <v>0</v>
      </c>
      <c r="K133" s="350">
        <v>0</v>
      </c>
      <c r="L133" s="350">
        <v>297500</v>
      </c>
      <c r="M133" s="350">
        <v>52500</v>
      </c>
      <c r="N133" s="30" t="s">
        <v>624</v>
      </c>
      <c r="O133" s="43">
        <v>1</v>
      </c>
      <c r="P133" s="344" t="s">
        <v>640</v>
      </c>
      <c r="Q133" s="344" t="s">
        <v>446</v>
      </c>
      <c r="S133" s="97"/>
      <c r="T133" s="97"/>
      <c r="U133" s="97"/>
    </row>
    <row r="134" spans="2:21" ht="47.25" outlineLevel="1" x14ac:dyDescent="0.25">
      <c r="B134" s="339"/>
      <c r="C134" s="341"/>
      <c r="D134" s="339"/>
      <c r="E134" s="339"/>
      <c r="F134" s="341"/>
      <c r="G134" s="339"/>
      <c r="H134" s="341"/>
      <c r="I134" s="351"/>
      <c r="J134" s="351"/>
      <c r="K134" s="351"/>
      <c r="L134" s="351"/>
      <c r="M134" s="351"/>
      <c r="N134" s="27" t="s">
        <v>632</v>
      </c>
      <c r="O134" s="61">
        <v>1330.95</v>
      </c>
      <c r="P134" s="345"/>
      <c r="Q134" s="345"/>
      <c r="S134" s="97"/>
      <c r="T134" s="97"/>
      <c r="U134" s="97"/>
    </row>
    <row r="135" spans="2:21" ht="49.9" customHeight="1" outlineLevel="1" x14ac:dyDescent="0.25">
      <c r="B135" s="339"/>
      <c r="C135" s="341"/>
      <c r="D135" s="339"/>
      <c r="E135" s="339"/>
      <c r="F135" s="341"/>
      <c r="G135" s="339"/>
      <c r="H135" s="341"/>
      <c r="I135" s="351"/>
      <c r="J135" s="351"/>
      <c r="K135" s="351"/>
      <c r="L135" s="351"/>
      <c r="M135" s="351"/>
      <c r="N135" s="27" t="s">
        <v>629</v>
      </c>
      <c r="O135" s="91">
        <v>0.13300000000000001</v>
      </c>
      <c r="P135" s="345"/>
      <c r="Q135" s="345"/>
      <c r="S135" s="97"/>
      <c r="T135" s="97"/>
      <c r="U135" s="97"/>
    </row>
    <row r="136" spans="2:21" ht="33.6" customHeight="1" outlineLevel="1" x14ac:dyDescent="0.25">
      <c r="B136" s="338" t="s">
        <v>678</v>
      </c>
      <c r="C136" s="340"/>
      <c r="D136" s="338" t="s">
        <v>298</v>
      </c>
      <c r="E136" s="338" t="s">
        <v>639</v>
      </c>
      <c r="F136" s="340"/>
      <c r="G136" s="338" t="s">
        <v>262</v>
      </c>
      <c r="H136" s="340"/>
      <c r="I136" s="350">
        <f>SUM(J136:M138)</f>
        <v>660000</v>
      </c>
      <c r="J136" s="350">
        <v>0</v>
      </c>
      <c r="K136" s="350">
        <v>0</v>
      </c>
      <c r="L136" s="350">
        <v>561000</v>
      </c>
      <c r="M136" s="350">
        <v>99000</v>
      </c>
      <c r="N136" s="30" t="s">
        <v>624</v>
      </c>
      <c r="O136" s="43">
        <v>1</v>
      </c>
      <c r="P136" s="344" t="s">
        <v>361</v>
      </c>
      <c r="Q136" s="344" t="s">
        <v>329</v>
      </c>
      <c r="S136" s="97"/>
      <c r="T136" s="97"/>
      <c r="U136" s="97"/>
    </row>
    <row r="137" spans="2:21" ht="47.25" outlineLevel="1" x14ac:dyDescent="0.25">
      <c r="B137" s="339"/>
      <c r="C137" s="341"/>
      <c r="D137" s="339"/>
      <c r="E137" s="339"/>
      <c r="F137" s="341"/>
      <c r="G137" s="339"/>
      <c r="H137" s="341"/>
      <c r="I137" s="351"/>
      <c r="J137" s="351"/>
      <c r="K137" s="351"/>
      <c r="L137" s="351"/>
      <c r="M137" s="351"/>
      <c r="N137" s="27" t="s">
        <v>632</v>
      </c>
      <c r="O137" s="61">
        <v>103800</v>
      </c>
      <c r="P137" s="345"/>
      <c r="Q137" s="345"/>
      <c r="S137" s="97"/>
      <c r="T137" s="97"/>
      <c r="U137" s="97"/>
    </row>
    <row r="138" spans="2:21" ht="46.9" customHeight="1" outlineLevel="1" x14ac:dyDescent="0.25">
      <c r="B138" s="339"/>
      <c r="C138" s="341"/>
      <c r="D138" s="339"/>
      <c r="E138" s="339"/>
      <c r="F138" s="341"/>
      <c r="G138" s="339"/>
      <c r="H138" s="341"/>
      <c r="I138" s="351"/>
      <c r="J138" s="351"/>
      <c r="K138" s="351"/>
      <c r="L138" s="351"/>
      <c r="M138" s="351"/>
      <c r="N138" s="27" t="s">
        <v>629</v>
      </c>
      <c r="O138" s="91">
        <v>10.38</v>
      </c>
      <c r="P138" s="345"/>
      <c r="Q138" s="345"/>
      <c r="S138" s="97"/>
      <c r="T138" s="97"/>
      <c r="U138" s="97"/>
    </row>
    <row r="139" spans="2:21" ht="34.9" customHeight="1" outlineLevel="1" x14ac:dyDescent="0.25">
      <c r="B139" s="338" t="s">
        <v>679</v>
      </c>
      <c r="C139" s="340"/>
      <c r="D139" s="338" t="s">
        <v>298</v>
      </c>
      <c r="E139" s="338" t="s">
        <v>639</v>
      </c>
      <c r="F139" s="340"/>
      <c r="G139" s="338" t="s">
        <v>262</v>
      </c>
      <c r="H139" s="340"/>
      <c r="I139" s="350">
        <f>SUM(J139:M143)</f>
        <v>2460000</v>
      </c>
      <c r="J139" s="350">
        <v>0</v>
      </c>
      <c r="K139" s="350">
        <v>0</v>
      </c>
      <c r="L139" s="350">
        <v>2091000</v>
      </c>
      <c r="M139" s="350">
        <v>369000</v>
      </c>
      <c r="N139" s="30" t="s">
        <v>624</v>
      </c>
      <c r="O139" s="43">
        <v>1</v>
      </c>
      <c r="P139" s="344" t="s">
        <v>361</v>
      </c>
      <c r="Q139" s="344" t="s">
        <v>346</v>
      </c>
      <c r="S139" s="97"/>
      <c r="T139" s="97"/>
      <c r="U139" s="97"/>
    </row>
    <row r="140" spans="2:21" ht="47.25" outlineLevel="1" x14ac:dyDescent="0.25">
      <c r="B140" s="339"/>
      <c r="C140" s="341"/>
      <c r="D140" s="339"/>
      <c r="E140" s="339"/>
      <c r="F140" s="341"/>
      <c r="G140" s="339"/>
      <c r="H140" s="341"/>
      <c r="I140" s="351"/>
      <c r="J140" s="351"/>
      <c r="K140" s="351"/>
      <c r="L140" s="351"/>
      <c r="M140" s="351"/>
      <c r="N140" s="27" t="s">
        <v>632</v>
      </c>
      <c r="O140" s="61">
        <v>249500</v>
      </c>
      <c r="P140" s="345"/>
      <c r="Q140" s="345"/>
      <c r="S140" s="97"/>
      <c r="T140" s="97"/>
      <c r="U140" s="97"/>
    </row>
    <row r="141" spans="2:21" ht="50.45" customHeight="1" outlineLevel="1" x14ac:dyDescent="0.25">
      <c r="B141" s="339"/>
      <c r="C141" s="341"/>
      <c r="D141" s="339"/>
      <c r="E141" s="339"/>
      <c r="F141" s="341"/>
      <c r="G141" s="339"/>
      <c r="H141" s="341"/>
      <c r="I141" s="351"/>
      <c r="J141" s="351"/>
      <c r="K141" s="351"/>
      <c r="L141" s="351"/>
      <c r="M141" s="351"/>
      <c r="N141" s="27" t="s">
        <v>629</v>
      </c>
      <c r="O141" s="91">
        <v>24.95</v>
      </c>
      <c r="P141" s="345"/>
      <c r="Q141" s="345"/>
      <c r="S141" s="97"/>
      <c r="T141" s="97"/>
      <c r="U141" s="97"/>
    </row>
    <row r="142" spans="2:21" ht="47.25" outlineLevel="1" x14ac:dyDescent="0.25">
      <c r="B142" s="339"/>
      <c r="C142" s="341"/>
      <c r="D142" s="339"/>
      <c r="E142" s="339"/>
      <c r="F142" s="341"/>
      <c r="G142" s="339"/>
      <c r="H142" s="341"/>
      <c r="I142" s="351"/>
      <c r="J142" s="351"/>
      <c r="K142" s="351"/>
      <c r="L142" s="351"/>
      <c r="M142" s="351"/>
      <c r="N142" s="27" t="s">
        <v>641</v>
      </c>
      <c r="O142" s="38">
        <v>950</v>
      </c>
      <c r="P142" s="345"/>
      <c r="Q142" s="345"/>
      <c r="S142" s="97"/>
      <c r="T142" s="97"/>
      <c r="U142" s="97"/>
    </row>
    <row r="143" spans="2:21" ht="47.25" outlineLevel="1" x14ac:dyDescent="0.25">
      <c r="B143" s="339"/>
      <c r="C143" s="341"/>
      <c r="D143" s="339"/>
      <c r="E143" s="339"/>
      <c r="F143" s="341"/>
      <c r="G143" s="339"/>
      <c r="H143" s="341"/>
      <c r="I143" s="351"/>
      <c r="J143" s="351"/>
      <c r="K143" s="351"/>
      <c r="L143" s="351"/>
      <c r="M143" s="351"/>
      <c r="N143" s="27" t="s">
        <v>642</v>
      </c>
      <c r="O143" s="91">
        <v>0.7</v>
      </c>
      <c r="P143" s="345"/>
      <c r="Q143" s="345"/>
      <c r="S143" s="97"/>
      <c r="T143" s="97"/>
      <c r="U143" s="97"/>
    </row>
    <row r="144" spans="2:21" ht="36" customHeight="1" outlineLevel="1" x14ac:dyDescent="0.25">
      <c r="B144" s="338" t="s">
        <v>680</v>
      </c>
      <c r="C144" s="340"/>
      <c r="D144" s="338" t="s">
        <v>355</v>
      </c>
      <c r="E144" s="338"/>
      <c r="F144" s="340"/>
      <c r="G144" s="338" t="s">
        <v>262</v>
      </c>
      <c r="H144" s="340"/>
      <c r="I144" s="350">
        <f>SUM(J144:M146)</f>
        <v>161380</v>
      </c>
      <c r="J144" s="350">
        <v>0</v>
      </c>
      <c r="K144" s="350">
        <v>0</v>
      </c>
      <c r="L144" s="350">
        <v>137173</v>
      </c>
      <c r="M144" s="350">
        <v>24207</v>
      </c>
      <c r="N144" s="30" t="s">
        <v>624</v>
      </c>
      <c r="O144" s="43">
        <v>1</v>
      </c>
      <c r="P144" s="344" t="s">
        <v>638</v>
      </c>
      <c r="Q144" s="344" t="s">
        <v>346</v>
      </c>
      <c r="S144" s="97"/>
      <c r="T144" s="97"/>
      <c r="U144" s="97"/>
    </row>
    <row r="145" spans="2:21" ht="47.25" outlineLevel="1" x14ac:dyDescent="0.25">
      <c r="B145" s="339"/>
      <c r="C145" s="341"/>
      <c r="D145" s="339"/>
      <c r="E145" s="339"/>
      <c r="F145" s="341"/>
      <c r="G145" s="339"/>
      <c r="H145" s="341"/>
      <c r="I145" s="351"/>
      <c r="J145" s="351"/>
      <c r="K145" s="351"/>
      <c r="L145" s="351"/>
      <c r="M145" s="351"/>
      <c r="N145" s="27" t="s">
        <v>632</v>
      </c>
      <c r="O145" s="61">
        <v>181083</v>
      </c>
      <c r="P145" s="345"/>
      <c r="Q145" s="345"/>
      <c r="S145" s="97"/>
      <c r="T145" s="97"/>
      <c r="U145" s="97"/>
    </row>
    <row r="146" spans="2:21" ht="46.9" customHeight="1" outlineLevel="1" x14ac:dyDescent="0.25">
      <c r="B146" s="339"/>
      <c r="C146" s="341"/>
      <c r="D146" s="339"/>
      <c r="E146" s="339"/>
      <c r="F146" s="341"/>
      <c r="G146" s="339"/>
      <c r="H146" s="341"/>
      <c r="I146" s="351"/>
      <c r="J146" s="351"/>
      <c r="K146" s="351"/>
      <c r="L146" s="351"/>
      <c r="M146" s="351"/>
      <c r="N146" s="27" t="s">
        <v>629</v>
      </c>
      <c r="O146" s="92">
        <v>18.1083</v>
      </c>
      <c r="P146" s="345"/>
      <c r="Q146" s="345"/>
      <c r="S146" s="97"/>
      <c r="T146" s="97"/>
      <c r="U146" s="97"/>
    </row>
    <row r="147" spans="2:21" ht="33" customHeight="1" outlineLevel="1" x14ac:dyDescent="0.25">
      <c r="B147" s="338" t="s">
        <v>781</v>
      </c>
      <c r="C147" s="340"/>
      <c r="D147" s="338" t="s">
        <v>355</v>
      </c>
      <c r="E147" s="338"/>
      <c r="F147" s="340"/>
      <c r="G147" s="338" t="s">
        <v>262</v>
      </c>
      <c r="H147" s="340"/>
      <c r="I147" s="350">
        <f>SUM(J147:M151)</f>
        <v>1280619.2200000002</v>
      </c>
      <c r="J147" s="350">
        <v>0</v>
      </c>
      <c r="K147" s="350">
        <v>0</v>
      </c>
      <c r="L147" s="350">
        <v>1088526.33</v>
      </c>
      <c r="M147" s="350">
        <v>192092.89</v>
      </c>
      <c r="N147" s="30" t="s">
        <v>624</v>
      </c>
      <c r="O147" s="43">
        <v>1</v>
      </c>
      <c r="P147" s="344" t="s">
        <v>627</v>
      </c>
      <c r="Q147" s="344" t="s">
        <v>323</v>
      </c>
      <c r="S147" s="97"/>
      <c r="T147" s="97"/>
      <c r="U147" s="97"/>
    </row>
    <row r="148" spans="2:21" ht="47.25" outlineLevel="1" x14ac:dyDescent="0.25">
      <c r="B148" s="339"/>
      <c r="C148" s="341"/>
      <c r="D148" s="339"/>
      <c r="E148" s="339"/>
      <c r="F148" s="341"/>
      <c r="G148" s="339"/>
      <c r="H148" s="341"/>
      <c r="I148" s="351"/>
      <c r="J148" s="351"/>
      <c r="K148" s="351"/>
      <c r="L148" s="351"/>
      <c r="M148" s="351"/>
      <c r="N148" s="27" t="s">
        <v>632</v>
      </c>
      <c r="O148" s="61">
        <v>17000</v>
      </c>
      <c r="P148" s="345"/>
      <c r="Q148" s="345"/>
      <c r="S148" s="97"/>
      <c r="T148" s="97"/>
      <c r="U148" s="97"/>
    </row>
    <row r="149" spans="2:21" ht="51.6" customHeight="1" outlineLevel="1" x14ac:dyDescent="0.25">
      <c r="B149" s="339"/>
      <c r="C149" s="341"/>
      <c r="D149" s="339"/>
      <c r="E149" s="339"/>
      <c r="F149" s="341"/>
      <c r="G149" s="339"/>
      <c r="H149" s="341"/>
      <c r="I149" s="351"/>
      <c r="J149" s="351"/>
      <c r="K149" s="351"/>
      <c r="L149" s="351"/>
      <c r="M149" s="351"/>
      <c r="N149" s="27" t="s">
        <v>629</v>
      </c>
      <c r="O149" s="61">
        <v>1.7</v>
      </c>
      <c r="P149" s="345"/>
      <c r="Q149" s="345"/>
      <c r="S149" s="97"/>
      <c r="T149" s="97"/>
      <c r="U149" s="97"/>
    </row>
    <row r="150" spans="2:21" ht="47.25" outlineLevel="1" x14ac:dyDescent="0.25">
      <c r="B150" s="339"/>
      <c r="C150" s="341"/>
      <c r="D150" s="339"/>
      <c r="E150" s="339"/>
      <c r="F150" s="341"/>
      <c r="G150" s="339"/>
      <c r="H150" s="341"/>
      <c r="I150" s="351"/>
      <c r="J150" s="351"/>
      <c r="K150" s="351"/>
      <c r="L150" s="351"/>
      <c r="M150" s="351"/>
      <c r="N150" s="27" t="s">
        <v>641</v>
      </c>
      <c r="O150" s="38">
        <v>300</v>
      </c>
      <c r="P150" s="345"/>
      <c r="Q150" s="345"/>
      <c r="S150" s="97"/>
      <c r="T150" s="97"/>
      <c r="U150" s="97"/>
    </row>
    <row r="151" spans="2:21" ht="47.25" outlineLevel="1" x14ac:dyDescent="0.25">
      <c r="B151" s="339"/>
      <c r="C151" s="341"/>
      <c r="D151" s="339"/>
      <c r="E151" s="339"/>
      <c r="F151" s="341"/>
      <c r="G151" s="339"/>
      <c r="H151" s="341"/>
      <c r="I151" s="351"/>
      <c r="J151" s="351"/>
      <c r="K151" s="351"/>
      <c r="L151" s="351"/>
      <c r="M151" s="351"/>
      <c r="N151" s="27" t="s">
        <v>642</v>
      </c>
      <c r="O151" s="61">
        <v>2.2000000000000002</v>
      </c>
      <c r="P151" s="345"/>
      <c r="Q151" s="345"/>
      <c r="S151" s="97"/>
      <c r="T151" s="97"/>
      <c r="U151" s="97"/>
    </row>
    <row r="152" spans="2:21" ht="34.9" customHeight="1" outlineLevel="1" x14ac:dyDescent="0.25">
      <c r="B152" s="338" t="s">
        <v>681</v>
      </c>
      <c r="C152" s="340"/>
      <c r="D152" s="338" t="s">
        <v>355</v>
      </c>
      <c r="E152" s="338"/>
      <c r="F152" s="340"/>
      <c r="G152" s="338" t="s">
        <v>262</v>
      </c>
      <c r="H152" s="340"/>
      <c r="I152" s="350">
        <f>SUM(J152:M154)</f>
        <v>2064705.8900000001</v>
      </c>
      <c r="J152" s="350">
        <v>0</v>
      </c>
      <c r="K152" s="350">
        <v>0</v>
      </c>
      <c r="L152" s="350">
        <v>1755000</v>
      </c>
      <c r="M152" s="350">
        <v>309705.89</v>
      </c>
      <c r="N152" s="30" t="s">
        <v>624</v>
      </c>
      <c r="O152" s="43">
        <v>1</v>
      </c>
      <c r="P152" s="344" t="s">
        <v>627</v>
      </c>
      <c r="Q152" s="344" t="s">
        <v>323</v>
      </c>
      <c r="S152" s="97"/>
      <c r="T152" s="97"/>
      <c r="U152" s="97"/>
    </row>
    <row r="153" spans="2:21" ht="47.25" outlineLevel="1" x14ac:dyDescent="0.25">
      <c r="B153" s="339"/>
      <c r="C153" s="341"/>
      <c r="D153" s="339"/>
      <c r="E153" s="339"/>
      <c r="F153" s="341"/>
      <c r="G153" s="339"/>
      <c r="H153" s="341"/>
      <c r="I153" s="351"/>
      <c r="J153" s="351"/>
      <c r="K153" s="351"/>
      <c r="L153" s="351"/>
      <c r="M153" s="351"/>
      <c r="N153" s="27" t="s">
        <v>632</v>
      </c>
      <c r="O153" s="61">
        <v>23000</v>
      </c>
      <c r="P153" s="345"/>
      <c r="Q153" s="345"/>
      <c r="S153" s="97"/>
      <c r="T153" s="97"/>
      <c r="U153" s="97"/>
    </row>
    <row r="154" spans="2:21" ht="50.45" customHeight="1" outlineLevel="1" x14ac:dyDescent="0.25">
      <c r="B154" s="339"/>
      <c r="C154" s="341"/>
      <c r="D154" s="339"/>
      <c r="E154" s="339"/>
      <c r="F154" s="341"/>
      <c r="G154" s="339"/>
      <c r="H154" s="341"/>
      <c r="I154" s="351"/>
      <c r="J154" s="351"/>
      <c r="K154" s="351"/>
      <c r="L154" s="351"/>
      <c r="M154" s="351"/>
      <c r="N154" s="27" t="s">
        <v>629</v>
      </c>
      <c r="O154" s="92">
        <v>23</v>
      </c>
      <c r="P154" s="345"/>
      <c r="Q154" s="345"/>
      <c r="S154" s="97"/>
      <c r="T154" s="97"/>
      <c r="U154" s="97"/>
    </row>
    <row r="155" spans="2:21" ht="31.15" customHeight="1" outlineLevel="1" x14ac:dyDescent="0.25">
      <c r="B155" s="338" t="s">
        <v>695</v>
      </c>
      <c r="C155" s="340"/>
      <c r="D155" s="338" t="s">
        <v>272</v>
      </c>
      <c r="E155" s="348" t="s">
        <v>690</v>
      </c>
      <c r="F155" s="340"/>
      <c r="G155" s="338" t="s">
        <v>262</v>
      </c>
      <c r="H155" s="340"/>
      <c r="I155" s="350">
        <f>SUM(J155:M157)</f>
        <v>1990000</v>
      </c>
      <c r="J155" s="350">
        <v>0</v>
      </c>
      <c r="K155" s="350">
        <v>0</v>
      </c>
      <c r="L155" s="350">
        <v>1691500</v>
      </c>
      <c r="M155" s="350">
        <v>298500</v>
      </c>
      <c r="N155" s="30" t="s">
        <v>624</v>
      </c>
      <c r="O155" s="43">
        <v>1</v>
      </c>
      <c r="P155" s="344" t="s">
        <v>361</v>
      </c>
      <c r="Q155" s="344" t="s">
        <v>626</v>
      </c>
      <c r="S155" s="97"/>
      <c r="T155" s="97"/>
      <c r="U155" s="97"/>
    </row>
    <row r="156" spans="2:21" ht="47.25" outlineLevel="1" x14ac:dyDescent="0.25">
      <c r="B156" s="339"/>
      <c r="C156" s="341"/>
      <c r="D156" s="339"/>
      <c r="E156" s="349"/>
      <c r="F156" s="341"/>
      <c r="G156" s="339"/>
      <c r="H156" s="341"/>
      <c r="I156" s="351"/>
      <c r="J156" s="351"/>
      <c r="K156" s="351"/>
      <c r="L156" s="351"/>
      <c r="M156" s="351"/>
      <c r="N156" s="27" t="s">
        <v>632</v>
      </c>
      <c r="O156" s="61">
        <v>277700</v>
      </c>
      <c r="P156" s="345"/>
      <c r="Q156" s="345"/>
      <c r="S156" s="97"/>
      <c r="T156" s="97"/>
      <c r="U156" s="97"/>
    </row>
    <row r="157" spans="2:21" ht="50.45" customHeight="1" outlineLevel="1" x14ac:dyDescent="0.25">
      <c r="B157" s="339"/>
      <c r="C157" s="341"/>
      <c r="D157" s="339"/>
      <c r="E157" s="349"/>
      <c r="F157" s="341"/>
      <c r="G157" s="339"/>
      <c r="H157" s="341"/>
      <c r="I157" s="351"/>
      <c r="J157" s="351"/>
      <c r="K157" s="351"/>
      <c r="L157" s="351"/>
      <c r="M157" s="351"/>
      <c r="N157" s="27" t="s">
        <v>629</v>
      </c>
      <c r="O157" s="92">
        <v>27.77</v>
      </c>
      <c r="P157" s="345"/>
      <c r="Q157" s="345"/>
      <c r="S157" s="97"/>
      <c r="T157" s="97"/>
      <c r="U157" s="97"/>
    </row>
    <row r="158" spans="2:21" ht="34.9" customHeight="1" outlineLevel="1" x14ac:dyDescent="0.25">
      <c r="B158" s="338" t="s">
        <v>696</v>
      </c>
      <c r="C158" s="340"/>
      <c r="D158" s="338" t="s">
        <v>272</v>
      </c>
      <c r="E158" s="338"/>
      <c r="F158" s="340"/>
      <c r="G158" s="338" t="s">
        <v>262</v>
      </c>
      <c r="H158" s="340"/>
      <c r="I158" s="350">
        <f>SUM(J158:M162)</f>
        <v>3350000</v>
      </c>
      <c r="J158" s="350">
        <v>0</v>
      </c>
      <c r="K158" s="350">
        <v>0</v>
      </c>
      <c r="L158" s="350">
        <v>2847500</v>
      </c>
      <c r="M158" s="350">
        <v>502500</v>
      </c>
      <c r="N158" s="30" t="s">
        <v>624</v>
      </c>
      <c r="O158" s="43">
        <v>1</v>
      </c>
      <c r="P158" s="344" t="s">
        <v>356</v>
      </c>
      <c r="Q158" s="344" t="s">
        <v>628</v>
      </c>
      <c r="S158" s="97"/>
      <c r="T158" s="97"/>
      <c r="U158" s="97"/>
    </row>
    <row r="159" spans="2:21" ht="47.25" outlineLevel="1" x14ac:dyDescent="0.25">
      <c r="B159" s="339"/>
      <c r="C159" s="341"/>
      <c r="D159" s="339"/>
      <c r="E159" s="339"/>
      <c r="F159" s="341"/>
      <c r="G159" s="339"/>
      <c r="H159" s="341"/>
      <c r="I159" s="351"/>
      <c r="J159" s="351"/>
      <c r="K159" s="351"/>
      <c r="L159" s="351"/>
      <c r="M159" s="351"/>
      <c r="N159" s="27" t="s">
        <v>632</v>
      </c>
      <c r="O159" s="61">
        <v>199771</v>
      </c>
      <c r="P159" s="345"/>
      <c r="Q159" s="345"/>
      <c r="S159" s="97"/>
      <c r="T159" s="97"/>
      <c r="U159" s="97"/>
    </row>
    <row r="160" spans="2:21" ht="50.45" customHeight="1" outlineLevel="1" x14ac:dyDescent="0.25">
      <c r="B160" s="339"/>
      <c r="C160" s="341"/>
      <c r="D160" s="339"/>
      <c r="E160" s="339"/>
      <c r="F160" s="341"/>
      <c r="G160" s="339"/>
      <c r="H160" s="341"/>
      <c r="I160" s="351"/>
      <c r="J160" s="351"/>
      <c r="K160" s="351"/>
      <c r="L160" s="351"/>
      <c r="M160" s="351"/>
      <c r="N160" s="27" t="s">
        <v>629</v>
      </c>
      <c r="O160" s="61">
        <v>51.16</v>
      </c>
      <c r="P160" s="345"/>
      <c r="Q160" s="345"/>
      <c r="S160" s="97"/>
      <c r="T160" s="97"/>
      <c r="U160" s="97"/>
    </row>
    <row r="161" spans="2:21" ht="47.25" outlineLevel="1" x14ac:dyDescent="0.25">
      <c r="B161" s="339"/>
      <c r="C161" s="341"/>
      <c r="D161" s="339"/>
      <c r="E161" s="339"/>
      <c r="F161" s="341"/>
      <c r="G161" s="339"/>
      <c r="H161" s="341"/>
      <c r="I161" s="351"/>
      <c r="J161" s="351"/>
      <c r="K161" s="351"/>
      <c r="L161" s="351"/>
      <c r="M161" s="351"/>
      <c r="N161" s="27" t="s">
        <v>641</v>
      </c>
      <c r="O161" s="38">
        <v>8000</v>
      </c>
      <c r="P161" s="345"/>
      <c r="Q161" s="345"/>
      <c r="S161" s="97"/>
      <c r="T161" s="97"/>
      <c r="U161" s="97"/>
    </row>
    <row r="162" spans="2:21" ht="47.25" outlineLevel="1" x14ac:dyDescent="0.25">
      <c r="B162" s="339"/>
      <c r="C162" s="341"/>
      <c r="D162" s="339"/>
      <c r="E162" s="339"/>
      <c r="F162" s="341"/>
      <c r="G162" s="339"/>
      <c r="H162" s="341"/>
      <c r="I162" s="351"/>
      <c r="J162" s="351"/>
      <c r="K162" s="351"/>
      <c r="L162" s="351"/>
      <c r="M162" s="351"/>
      <c r="N162" s="27" t="s">
        <v>642</v>
      </c>
      <c r="O162" s="61">
        <v>2.7</v>
      </c>
      <c r="P162" s="345"/>
      <c r="Q162" s="345"/>
      <c r="S162" s="97"/>
      <c r="T162" s="97"/>
      <c r="U162" s="97"/>
    </row>
    <row r="163" spans="2:21" ht="34.15" customHeight="1" outlineLevel="1" x14ac:dyDescent="0.25">
      <c r="B163" s="338" t="s">
        <v>697</v>
      </c>
      <c r="C163" s="340"/>
      <c r="D163" s="338" t="s">
        <v>272</v>
      </c>
      <c r="E163" s="338"/>
      <c r="F163" s="340"/>
      <c r="G163" s="338" t="s">
        <v>262</v>
      </c>
      <c r="H163" s="340"/>
      <c r="I163" s="350">
        <f>SUM(J163:M165)</f>
        <v>1191084.42</v>
      </c>
      <c r="J163" s="350">
        <v>0</v>
      </c>
      <c r="K163" s="350">
        <v>0</v>
      </c>
      <c r="L163" s="350">
        <v>1012421.26</v>
      </c>
      <c r="M163" s="350">
        <v>178663.16</v>
      </c>
      <c r="N163" s="30" t="s">
        <v>624</v>
      </c>
      <c r="O163" s="43">
        <v>1</v>
      </c>
      <c r="P163" s="344" t="s">
        <v>324</v>
      </c>
      <c r="Q163" s="344" t="s">
        <v>626</v>
      </c>
      <c r="S163" s="97"/>
      <c r="T163" s="97"/>
      <c r="U163" s="97"/>
    </row>
    <row r="164" spans="2:21" ht="47.25" outlineLevel="1" x14ac:dyDescent="0.25">
      <c r="B164" s="339"/>
      <c r="C164" s="341"/>
      <c r="D164" s="339"/>
      <c r="E164" s="339"/>
      <c r="F164" s="341"/>
      <c r="G164" s="339"/>
      <c r="H164" s="341"/>
      <c r="I164" s="351"/>
      <c r="J164" s="351"/>
      <c r="K164" s="351"/>
      <c r="L164" s="351"/>
      <c r="M164" s="351"/>
      <c r="N164" s="27" t="s">
        <v>632</v>
      </c>
      <c r="O164" s="61">
        <v>159833</v>
      </c>
      <c r="P164" s="345"/>
      <c r="Q164" s="345"/>
      <c r="S164" s="97"/>
      <c r="T164" s="97"/>
      <c r="U164" s="97"/>
    </row>
    <row r="165" spans="2:21" ht="46.15" customHeight="1" outlineLevel="1" x14ac:dyDescent="0.25">
      <c r="B165" s="339"/>
      <c r="C165" s="341"/>
      <c r="D165" s="339"/>
      <c r="E165" s="339"/>
      <c r="F165" s="341"/>
      <c r="G165" s="339"/>
      <c r="H165" s="341"/>
      <c r="I165" s="351"/>
      <c r="J165" s="351"/>
      <c r="K165" s="351"/>
      <c r="L165" s="351"/>
      <c r="M165" s="351"/>
      <c r="N165" s="27" t="s">
        <v>629</v>
      </c>
      <c r="O165" s="92">
        <v>25.98</v>
      </c>
      <c r="P165" s="345"/>
      <c r="Q165" s="345"/>
      <c r="S165" s="97"/>
      <c r="T165" s="97"/>
      <c r="U165" s="97"/>
    </row>
    <row r="166" spans="2:21" ht="15.75" x14ac:dyDescent="0.25">
      <c r="B166" s="342" t="s">
        <v>622</v>
      </c>
      <c r="C166" s="340"/>
      <c r="D166" s="348" t="s">
        <v>709</v>
      </c>
      <c r="E166" s="348" t="s">
        <v>710</v>
      </c>
      <c r="F166" s="340"/>
      <c r="G166" s="338" t="s">
        <v>262</v>
      </c>
      <c r="H166" s="340"/>
      <c r="I166" s="140">
        <f>SUM(J166,K166,L166,M166)</f>
        <v>3294726.19</v>
      </c>
      <c r="J166" s="350">
        <f>SUM(J170:J184)</f>
        <v>0</v>
      </c>
      <c r="K166" s="350">
        <f>SUM(K170:K184)</f>
        <v>0</v>
      </c>
      <c r="L166" s="140">
        <f>SUM(L170,L173,L175,L177,L179,L181,L183)</f>
        <v>2615840.83</v>
      </c>
      <c r="M166" s="140">
        <f>SUM(M170,M173,M175,M177,M179,M183,M181)</f>
        <v>678885.36</v>
      </c>
      <c r="N166" s="338" t="s">
        <v>624</v>
      </c>
      <c r="O166" s="38">
        <f>O170+O173+O175+O177+O179+O181+O183</f>
        <v>7</v>
      </c>
      <c r="P166" s="355"/>
      <c r="Q166" s="344"/>
      <c r="S166" s="97"/>
      <c r="T166" s="97"/>
      <c r="U166" s="97"/>
    </row>
    <row r="167" spans="2:21" ht="15.75" x14ac:dyDescent="0.25">
      <c r="B167" s="343"/>
      <c r="C167" s="341"/>
      <c r="D167" s="349"/>
      <c r="E167" s="349"/>
      <c r="F167" s="341"/>
      <c r="G167" s="339"/>
      <c r="H167" s="341"/>
      <c r="I167" s="203"/>
      <c r="J167" s="351"/>
      <c r="K167" s="351"/>
      <c r="L167" s="203"/>
      <c r="M167" s="203"/>
      <c r="N167" s="354"/>
      <c r="O167" s="11" t="s">
        <v>23</v>
      </c>
      <c r="P167" s="356"/>
      <c r="Q167" s="345"/>
      <c r="S167" s="97"/>
      <c r="T167" s="97"/>
      <c r="U167" s="97"/>
    </row>
    <row r="168" spans="2:21" ht="15.75" x14ac:dyDescent="0.25">
      <c r="B168" s="343"/>
      <c r="C168" s="341"/>
      <c r="D168" s="349"/>
      <c r="E168" s="349"/>
      <c r="F168" s="341"/>
      <c r="G168" s="339"/>
      <c r="H168" s="341"/>
      <c r="I168" s="113"/>
      <c r="J168" s="351"/>
      <c r="K168" s="351"/>
      <c r="L168" s="330"/>
      <c r="M168" s="330"/>
      <c r="N168" s="338" t="s">
        <v>625</v>
      </c>
      <c r="O168" s="73">
        <f>O172+O174+O176+O178+O180+O182+O184</f>
        <v>467000</v>
      </c>
      <c r="P168" s="356"/>
      <c r="Q168" s="345"/>
      <c r="S168" s="97"/>
      <c r="T168" s="97"/>
      <c r="U168" s="97"/>
    </row>
    <row r="169" spans="2:21" ht="243" customHeight="1" x14ac:dyDescent="0.25">
      <c r="B169" s="343"/>
      <c r="C169" s="341"/>
      <c r="D169" s="349"/>
      <c r="E169" s="349"/>
      <c r="F169" s="341"/>
      <c r="G169" s="339"/>
      <c r="H169" s="341"/>
      <c r="I169" s="113"/>
      <c r="J169" s="351"/>
      <c r="K169" s="351"/>
      <c r="L169" s="331"/>
      <c r="M169" s="331"/>
      <c r="N169" s="354"/>
      <c r="O169" s="11" t="s">
        <v>23</v>
      </c>
      <c r="P169" s="356"/>
      <c r="Q169" s="345"/>
      <c r="S169" s="97"/>
      <c r="T169" s="97"/>
      <c r="U169" s="97"/>
    </row>
    <row r="170" spans="2:21" ht="15.75" outlineLevel="1" x14ac:dyDescent="0.25">
      <c r="B170" s="338" t="s">
        <v>682</v>
      </c>
      <c r="C170" s="340"/>
      <c r="D170" s="338" t="s">
        <v>281</v>
      </c>
      <c r="E170" s="338" t="s">
        <v>777</v>
      </c>
      <c r="F170" s="340"/>
      <c r="G170" s="338" t="s">
        <v>262</v>
      </c>
      <c r="H170" s="340"/>
      <c r="I170" s="140">
        <f>SUM(J170:M170)</f>
        <v>315796.58999999997</v>
      </c>
      <c r="J170" s="140">
        <v>0</v>
      </c>
      <c r="K170" s="140">
        <v>0</v>
      </c>
      <c r="L170" s="140">
        <v>268427.09999999998</v>
      </c>
      <c r="M170" s="140">
        <v>47369.49</v>
      </c>
      <c r="N170" s="338" t="s">
        <v>624</v>
      </c>
      <c r="O170" s="357">
        <v>1</v>
      </c>
      <c r="P170" s="344" t="s">
        <v>640</v>
      </c>
      <c r="Q170" s="344" t="s">
        <v>577</v>
      </c>
      <c r="S170" s="97"/>
      <c r="T170" s="97"/>
      <c r="U170" s="97"/>
    </row>
    <row r="171" spans="2:21" ht="15.75" outlineLevel="1" x14ac:dyDescent="0.25">
      <c r="B171" s="339"/>
      <c r="C171" s="341"/>
      <c r="D171" s="339"/>
      <c r="E171" s="339"/>
      <c r="F171" s="341"/>
      <c r="G171" s="339"/>
      <c r="H171" s="341"/>
      <c r="I171" s="203"/>
      <c r="J171" s="113"/>
      <c r="K171" s="113"/>
      <c r="L171" s="203"/>
      <c r="M171" s="203"/>
      <c r="N171" s="354"/>
      <c r="O171" s="358"/>
      <c r="P171" s="345"/>
      <c r="Q171" s="345"/>
      <c r="S171" s="97"/>
      <c r="T171" s="97"/>
      <c r="U171" s="97"/>
    </row>
    <row r="172" spans="2:21" ht="47.25" outlineLevel="1" x14ac:dyDescent="0.25">
      <c r="B172" s="339"/>
      <c r="C172" s="341"/>
      <c r="D172" s="339"/>
      <c r="E172" s="339"/>
      <c r="F172" s="341"/>
      <c r="G172" s="339"/>
      <c r="H172" s="341"/>
      <c r="I172" s="141"/>
      <c r="J172" s="113"/>
      <c r="K172" s="113"/>
      <c r="L172" s="141"/>
      <c r="M172" s="141"/>
      <c r="N172" s="27" t="s">
        <v>625</v>
      </c>
      <c r="O172" s="38">
        <v>3000</v>
      </c>
      <c r="P172" s="345"/>
      <c r="Q172" s="345"/>
      <c r="S172" s="97"/>
      <c r="T172" s="97"/>
      <c r="U172" s="97"/>
    </row>
    <row r="173" spans="2:21" ht="31.5" outlineLevel="1" x14ac:dyDescent="0.25">
      <c r="B173" s="338" t="s">
        <v>683</v>
      </c>
      <c r="C173" s="340"/>
      <c r="D173" s="338" t="s">
        <v>292</v>
      </c>
      <c r="E173" s="338" t="s">
        <v>790</v>
      </c>
      <c r="F173" s="340"/>
      <c r="G173" s="338" t="s">
        <v>262</v>
      </c>
      <c r="H173" s="340"/>
      <c r="I173" s="350">
        <f>SUM(J173:M174)</f>
        <v>800000</v>
      </c>
      <c r="J173" s="350">
        <v>0</v>
      </c>
      <c r="K173" s="350">
        <v>0</v>
      </c>
      <c r="L173" s="350">
        <v>680000</v>
      </c>
      <c r="M173" s="350">
        <v>120000</v>
      </c>
      <c r="N173" s="30" t="s">
        <v>624</v>
      </c>
      <c r="O173" s="43">
        <v>1</v>
      </c>
      <c r="P173" s="344" t="s">
        <v>361</v>
      </c>
      <c r="Q173" s="344" t="s">
        <v>323</v>
      </c>
      <c r="S173" s="97"/>
      <c r="T173" s="97"/>
      <c r="U173" s="97"/>
    </row>
    <row r="174" spans="2:21" ht="97.5" customHeight="1" outlineLevel="1" x14ac:dyDescent="0.25">
      <c r="B174" s="339"/>
      <c r="C174" s="341"/>
      <c r="D174" s="339"/>
      <c r="E174" s="339"/>
      <c r="F174" s="341"/>
      <c r="G174" s="339"/>
      <c r="H174" s="341"/>
      <c r="I174" s="351"/>
      <c r="J174" s="351"/>
      <c r="K174" s="351"/>
      <c r="L174" s="351"/>
      <c r="M174" s="351"/>
      <c r="N174" s="27" t="s">
        <v>625</v>
      </c>
      <c r="O174" s="38">
        <v>45000</v>
      </c>
      <c r="P174" s="345"/>
      <c r="Q174" s="345"/>
      <c r="S174" s="97"/>
      <c r="T174" s="97"/>
      <c r="U174" s="97"/>
    </row>
    <row r="175" spans="2:21" ht="34.9" customHeight="1" outlineLevel="1" x14ac:dyDescent="0.25">
      <c r="B175" s="338" t="s">
        <v>684</v>
      </c>
      <c r="C175" s="340"/>
      <c r="D175" s="338" t="s">
        <v>292</v>
      </c>
      <c r="E175" s="344"/>
      <c r="F175" s="340"/>
      <c r="G175" s="338" t="s">
        <v>262</v>
      </c>
      <c r="H175" s="340"/>
      <c r="I175" s="350">
        <f>SUM(J175:M176)</f>
        <v>359930</v>
      </c>
      <c r="J175" s="350">
        <v>0</v>
      </c>
      <c r="K175" s="350">
        <v>0</v>
      </c>
      <c r="L175" s="350">
        <v>305940.5</v>
      </c>
      <c r="M175" s="350">
        <v>53989.5</v>
      </c>
      <c r="N175" s="30" t="s">
        <v>624</v>
      </c>
      <c r="O175" s="43">
        <v>1</v>
      </c>
      <c r="P175" s="344" t="s">
        <v>361</v>
      </c>
      <c r="Q175" s="344" t="s">
        <v>323</v>
      </c>
      <c r="S175" s="97"/>
      <c r="T175" s="97"/>
      <c r="U175" s="97"/>
    </row>
    <row r="176" spans="2:21" ht="47.25" outlineLevel="1" x14ac:dyDescent="0.25">
      <c r="B176" s="339"/>
      <c r="C176" s="341"/>
      <c r="D176" s="339"/>
      <c r="E176" s="345"/>
      <c r="F176" s="341"/>
      <c r="G176" s="339"/>
      <c r="H176" s="341"/>
      <c r="I176" s="351"/>
      <c r="J176" s="351"/>
      <c r="K176" s="351"/>
      <c r="L176" s="351"/>
      <c r="M176" s="351"/>
      <c r="N176" s="27" t="s">
        <v>625</v>
      </c>
      <c r="O176" s="38">
        <v>3000</v>
      </c>
      <c r="P176" s="345"/>
      <c r="Q176" s="345"/>
      <c r="S176" s="97"/>
      <c r="T176" s="97"/>
      <c r="U176" s="97"/>
    </row>
    <row r="177" spans="2:21" ht="37.15" customHeight="1" outlineLevel="1" x14ac:dyDescent="0.25">
      <c r="B177" s="338" t="s">
        <v>685</v>
      </c>
      <c r="C177" s="340"/>
      <c r="D177" s="338" t="s">
        <v>292</v>
      </c>
      <c r="E177" s="338" t="s">
        <v>790</v>
      </c>
      <c r="F177" s="340"/>
      <c r="G177" s="338" t="s">
        <v>262</v>
      </c>
      <c r="H177" s="340"/>
      <c r="I177" s="350">
        <f>SUM(J177:M178)</f>
        <v>400000</v>
      </c>
      <c r="J177" s="350">
        <v>0</v>
      </c>
      <c r="K177" s="350">
        <v>0</v>
      </c>
      <c r="L177" s="350">
        <v>340000</v>
      </c>
      <c r="M177" s="350">
        <v>60000</v>
      </c>
      <c r="N177" s="30" t="s">
        <v>624</v>
      </c>
      <c r="O177" s="43">
        <v>1</v>
      </c>
      <c r="P177" s="344" t="s">
        <v>273</v>
      </c>
      <c r="Q177" s="344" t="s">
        <v>323</v>
      </c>
      <c r="S177" s="97"/>
      <c r="T177" s="97"/>
      <c r="U177" s="97"/>
    </row>
    <row r="178" spans="2:21" ht="59.25" customHeight="1" outlineLevel="1" x14ac:dyDescent="0.25">
      <c r="B178" s="339"/>
      <c r="C178" s="341"/>
      <c r="D178" s="339"/>
      <c r="E178" s="339"/>
      <c r="F178" s="363"/>
      <c r="G178" s="339"/>
      <c r="H178" s="341"/>
      <c r="I178" s="351"/>
      <c r="J178" s="351"/>
      <c r="K178" s="351"/>
      <c r="L178" s="351"/>
      <c r="M178" s="351"/>
      <c r="N178" s="27" t="s">
        <v>625</v>
      </c>
      <c r="O178" s="38">
        <v>100000</v>
      </c>
      <c r="P178" s="345"/>
      <c r="Q178" s="345"/>
      <c r="S178" s="97"/>
      <c r="T178" s="97"/>
      <c r="U178" s="97"/>
    </row>
    <row r="179" spans="2:21" ht="31.5" outlineLevel="1" x14ac:dyDescent="0.25">
      <c r="B179" s="338" t="s">
        <v>686</v>
      </c>
      <c r="C179" s="340"/>
      <c r="D179" s="338" t="s">
        <v>298</v>
      </c>
      <c r="E179" s="338" t="s">
        <v>770</v>
      </c>
      <c r="F179" s="346"/>
      <c r="G179" s="338" t="s">
        <v>262</v>
      </c>
      <c r="H179" s="340"/>
      <c r="I179" s="336">
        <f>SUM(J179:M180)</f>
        <v>610834.6</v>
      </c>
      <c r="J179" s="336">
        <v>0</v>
      </c>
      <c r="K179" s="336">
        <v>0</v>
      </c>
      <c r="L179" s="336">
        <v>519209.41</v>
      </c>
      <c r="M179" s="336">
        <v>91625.19</v>
      </c>
      <c r="N179" s="30" t="s">
        <v>624</v>
      </c>
      <c r="O179" s="38">
        <v>1</v>
      </c>
      <c r="P179" s="344" t="s">
        <v>361</v>
      </c>
      <c r="Q179" s="344" t="s">
        <v>323</v>
      </c>
      <c r="S179" s="97"/>
      <c r="T179" s="97"/>
      <c r="U179" s="97"/>
    </row>
    <row r="180" spans="2:21" ht="195" customHeight="1" outlineLevel="1" x14ac:dyDescent="0.25">
      <c r="B180" s="339"/>
      <c r="C180" s="341"/>
      <c r="D180" s="339"/>
      <c r="E180" s="339"/>
      <c r="F180" s="347"/>
      <c r="G180" s="339"/>
      <c r="H180" s="341"/>
      <c r="I180" s="337"/>
      <c r="J180" s="337"/>
      <c r="K180" s="337"/>
      <c r="L180" s="337"/>
      <c r="M180" s="337"/>
      <c r="N180" s="27" t="s">
        <v>625</v>
      </c>
      <c r="O180" s="38">
        <v>14000</v>
      </c>
      <c r="P180" s="345"/>
      <c r="Q180" s="345"/>
      <c r="S180" s="97"/>
      <c r="T180" s="97"/>
      <c r="U180" s="97"/>
    </row>
    <row r="181" spans="2:21" ht="31.5" outlineLevel="1" x14ac:dyDescent="0.25">
      <c r="B181" s="338" t="s">
        <v>687</v>
      </c>
      <c r="C181" s="340"/>
      <c r="D181" s="338" t="s">
        <v>355</v>
      </c>
      <c r="E181" s="338" t="s">
        <v>645</v>
      </c>
      <c r="F181" s="346"/>
      <c r="G181" s="338" t="s">
        <v>262</v>
      </c>
      <c r="H181" s="340"/>
      <c r="I181" s="336">
        <f>SUM(J181,K181,L181,M181)</f>
        <v>548165</v>
      </c>
      <c r="J181" s="336">
        <v>0</v>
      </c>
      <c r="K181" s="352">
        <v>0</v>
      </c>
      <c r="L181" s="165">
        <v>281263.82</v>
      </c>
      <c r="M181" s="61">
        <v>266901.18</v>
      </c>
      <c r="N181" s="167" t="s">
        <v>624</v>
      </c>
      <c r="O181" s="38">
        <v>1</v>
      </c>
      <c r="P181" s="344" t="s">
        <v>324</v>
      </c>
      <c r="Q181" s="344" t="s">
        <v>346</v>
      </c>
      <c r="S181" s="97"/>
      <c r="T181" s="97"/>
      <c r="U181" s="97"/>
    </row>
    <row r="182" spans="2:21" ht="129.75" customHeight="1" outlineLevel="1" x14ac:dyDescent="0.25">
      <c r="B182" s="339"/>
      <c r="C182" s="341"/>
      <c r="D182" s="339"/>
      <c r="E182" s="339"/>
      <c r="F182" s="347"/>
      <c r="G182" s="339"/>
      <c r="H182" s="341"/>
      <c r="I182" s="337"/>
      <c r="J182" s="337"/>
      <c r="K182" s="353"/>
      <c r="L182" s="166"/>
      <c r="M182" s="164"/>
      <c r="N182" s="163" t="s">
        <v>625</v>
      </c>
      <c r="O182" s="38">
        <v>300000</v>
      </c>
      <c r="P182" s="345"/>
      <c r="Q182" s="345"/>
      <c r="S182" s="97"/>
      <c r="T182" s="97"/>
      <c r="U182" s="97"/>
    </row>
    <row r="183" spans="2:21" ht="30.6" customHeight="1" outlineLevel="1" x14ac:dyDescent="0.25">
      <c r="B183" s="338" t="s">
        <v>698</v>
      </c>
      <c r="C183" s="340"/>
      <c r="D183" s="338" t="s">
        <v>272</v>
      </c>
      <c r="E183" s="338"/>
      <c r="F183" s="346"/>
      <c r="G183" s="338" t="s">
        <v>262</v>
      </c>
      <c r="H183" s="340"/>
      <c r="I183" s="336">
        <f>SUM(J183:M184)</f>
        <v>260000</v>
      </c>
      <c r="J183" s="336">
        <v>0</v>
      </c>
      <c r="K183" s="336">
        <v>0</v>
      </c>
      <c r="L183" s="337">
        <v>221000</v>
      </c>
      <c r="M183" s="337">
        <v>39000</v>
      </c>
      <c r="N183" s="30" t="s">
        <v>624</v>
      </c>
      <c r="O183" s="38">
        <v>1</v>
      </c>
      <c r="P183" s="344" t="s">
        <v>361</v>
      </c>
      <c r="Q183" s="344" t="s">
        <v>323</v>
      </c>
      <c r="S183" s="97"/>
      <c r="T183" s="97"/>
      <c r="U183" s="97"/>
    </row>
    <row r="184" spans="2:21" ht="47.25" outlineLevel="1" x14ac:dyDescent="0.25">
      <c r="B184" s="339"/>
      <c r="C184" s="341"/>
      <c r="D184" s="339"/>
      <c r="E184" s="339"/>
      <c r="F184" s="347"/>
      <c r="G184" s="339"/>
      <c r="H184" s="341"/>
      <c r="I184" s="337"/>
      <c r="J184" s="337"/>
      <c r="K184" s="337"/>
      <c r="L184" s="337"/>
      <c r="M184" s="337"/>
      <c r="N184" s="27" t="s">
        <v>625</v>
      </c>
      <c r="O184" s="38">
        <v>2000</v>
      </c>
      <c r="P184" s="345"/>
      <c r="Q184" s="345"/>
      <c r="S184" s="97"/>
      <c r="T184" s="97"/>
      <c r="U184" s="97"/>
    </row>
    <row r="185" spans="2:21" ht="15.75" x14ac:dyDescent="0.25">
      <c r="B185" s="342" t="s">
        <v>623</v>
      </c>
      <c r="C185" s="340"/>
      <c r="D185" s="348" t="s">
        <v>709</v>
      </c>
      <c r="E185" s="348" t="s">
        <v>710</v>
      </c>
      <c r="F185" s="340"/>
      <c r="G185" s="338" t="s">
        <v>262</v>
      </c>
      <c r="H185" s="340"/>
      <c r="I185" s="350">
        <f>SUM(I189:I192)</f>
        <v>543100</v>
      </c>
      <c r="J185" s="350">
        <f>SUM(J189:J192)</f>
        <v>0</v>
      </c>
      <c r="K185" s="350">
        <f>SUM(K189:K192)</f>
        <v>0</v>
      </c>
      <c r="L185" s="350">
        <f>SUM(L189:L192)</f>
        <v>428808</v>
      </c>
      <c r="M185" s="350">
        <f>SUM(M189:M192)</f>
        <v>114292</v>
      </c>
      <c r="N185" s="338" t="s">
        <v>624</v>
      </c>
      <c r="O185" s="38">
        <f>O189+O191</f>
        <v>2</v>
      </c>
      <c r="P185" s="355"/>
      <c r="Q185" s="344"/>
      <c r="S185" s="97"/>
      <c r="T185" s="97"/>
      <c r="U185" s="97"/>
    </row>
    <row r="186" spans="2:21" ht="15.75" x14ac:dyDescent="0.25">
      <c r="B186" s="343"/>
      <c r="C186" s="341"/>
      <c r="D186" s="349"/>
      <c r="E186" s="349"/>
      <c r="F186" s="341"/>
      <c r="G186" s="339"/>
      <c r="H186" s="341"/>
      <c r="I186" s="351"/>
      <c r="J186" s="351"/>
      <c r="K186" s="351"/>
      <c r="L186" s="351"/>
      <c r="M186" s="351"/>
      <c r="N186" s="354"/>
      <c r="O186" s="11" t="s">
        <v>23</v>
      </c>
      <c r="P186" s="356"/>
      <c r="Q186" s="345"/>
      <c r="S186" s="97"/>
      <c r="T186" s="97"/>
      <c r="U186" s="97"/>
    </row>
    <row r="187" spans="2:21" ht="15.75" x14ac:dyDescent="0.25">
      <c r="B187" s="343"/>
      <c r="C187" s="341"/>
      <c r="D187" s="349"/>
      <c r="E187" s="349"/>
      <c r="F187" s="341"/>
      <c r="G187" s="339"/>
      <c r="H187" s="341"/>
      <c r="I187" s="351"/>
      <c r="J187" s="351"/>
      <c r="K187" s="351"/>
      <c r="L187" s="351"/>
      <c r="M187" s="351"/>
      <c r="N187" s="338" t="s">
        <v>625</v>
      </c>
      <c r="O187" s="73">
        <f>O190+O192</f>
        <v>13250</v>
      </c>
      <c r="P187" s="356"/>
      <c r="Q187" s="345"/>
      <c r="S187" s="97"/>
      <c r="T187" s="97"/>
      <c r="U187" s="97"/>
    </row>
    <row r="188" spans="2:21" ht="244.5" customHeight="1" x14ac:dyDescent="0.25">
      <c r="B188" s="343"/>
      <c r="C188" s="341"/>
      <c r="D188" s="349"/>
      <c r="E188" s="349"/>
      <c r="F188" s="341"/>
      <c r="G188" s="339"/>
      <c r="H188" s="341"/>
      <c r="I188" s="351"/>
      <c r="J188" s="351"/>
      <c r="K188" s="351"/>
      <c r="L188" s="351"/>
      <c r="M188" s="351"/>
      <c r="N188" s="354"/>
      <c r="O188" s="11" t="s">
        <v>23</v>
      </c>
      <c r="P188" s="356"/>
      <c r="Q188" s="345"/>
      <c r="S188" s="97"/>
      <c r="T188" s="97"/>
      <c r="U188" s="97"/>
    </row>
    <row r="189" spans="2:21" ht="31.5" outlineLevel="1" x14ac:dyDescent="0.25">
      <c r="B189" s="338" t="s">
        <v>688</v>
      </c>
      <c r="C189" s="340"/>
      <c r="D189" s="338" t="s">
        <v>646</v>
      </c>
      <c r="E189" s="338" t="s">
        <v>699</v>
      </c>
      <c r="F189" s="340"/>
      <c r="G189" s="338" t="s">
        <v>262</v>
      </c>
      <c r="H189" s="340"/>
      <c r="I189" s="350">
        <f>SUM(J189:M190)</f>
        <v>250000</v>
      </c>
      <c r="J189" s="350">
        <v>0</v>
      </c>
      <c r="K189" s="350">
        <v>0</v>
      </c>
      <c r="L189" s="350">
        <v>212500</v>
      </c>
      <c r="M189" s="350">
        <v>37500</v>
      </c>
      <c r="N189" s="30" t="s">
        <v>624</v>
      </c>
      <c r="O189" s="43">
        <v>1</v>
      </c>
      <c r="P189" s="344" t="s">
        <v>647</v>
      </c>
      <c r="Q189" s="344" t="s">
        <v>550</v>
      </c>
      <c r="S189" s="97"/>
      <c r="T189" s="97"/>
      <c r="U189" s="97"/>
    </row>
    <row r="190" spans="2:21" ht="209.25" customHeight="1" outlineLevel="1" x14ac:dyDescent="0.25">
      <c r="B190" s="339"/>
      <c r="C190" s="341"/>
      <c r="D190" s="339"/>
      <c r="E190" s="339"/>
      <c r="F190" s="341"/>
      <c r="G190" s="339"/>
      <c r="H190" s="341"/>
      <c r="I190" s="351"/>
      <c r="J190" s="351"/>
      <c r="K190" s="351"/>
      <c r="L190" s="351"/>
      <c r="M190" s="351"/>
      <c r="N190" s="27" t="s">
        <v>625</v>
      </c>
      <c r="O190" s="38">
        <v>250</v>
      </c>
      <c r="P190" s="345"/>
      <c r="Q190" s="345"/>
      <c r="S190" s="97"/>
      <c r="T190" s="97"/>
      <c r="U190" s="97"/>
    </row>
    <row r="191" spans="2:21" ht="31.5" outlineLevel="1" x14ac:dyDescent="0.25">
      <c r="B191" s="338" t="s">
        <v>691</v>
      </c>
      <c r="C191" s="344"/>
      <c r="D191" s="338" t="s">
        <v>272</v>
      </c>
      <c r="E191" s="348" t="s">
        <v>703</v>
      </c>
      <c r="F191" s="338"/>
      <c r="G191" s="338" t="s">
        <v>262</v>
      </c>
      <c r="H191" s="344"/>
      <c r="I191" s="350">
        <f>SUM(J191:M192)</f>
        <v>293100</v>
      </c>
      <c r="J191" s="336">
        <v>0</v>
      </c>
      <c r="K191" s="336">
        <v>0</v>
      </c>
      <c r="L191" s="336">
        <v>216308</v>
      </c>
      <c r="M191" s="336">
        <v>76792</v>
      </c>
      <c r="N191" s="30" t="s">
        <v>624</v>
      </c>
      <c r="O191" s="38">
        <v>1</v>
      </c>
      <c r="P191" s="344" t="s">
        <v>647</v>
      </c>
      <c r="Q191" s="344" t="s">
        <v>550</v>
      </c>
      <c r="S191" s="97"/>
      <c r="T191" s="97"/>
      <c r="U191" s="97"/>
    </row>
    <row r="192" spans="2:21" ht="226.5" customHeight="1" outlineLevel="1" x14ac:dyDescent="0.25">
      <c r="B192" s="339"/>
      <c r="C192" s="345"/>
      <c r="D192" s="339"/>
      <c r="E192" s="349"/>
      <c r="F192" s="339"/>
      <c r="G192" s="339"/>
      <c r="H192" s="345"/>
      <c r="I192" s="351"/>
      <c r="J192" s="337"/>
      <c r="K192" s="337"/>
      <c r="L192" s="337"/>
      <c r="M192" s="337"/>
      <c r="N192" s="27" t="s">
        <v>625</v>
      </c>
      <c r="O192" s="38">
        <v>13000</v>
      </c>
      <c r="P192" s="345"/>
      <c r="Q192" s="345"/>
      <c r="S192" s="97"/>
      <c r="T192" s="97"/>
      <c r="U192" s="97"/>
    </row>
    <row r="193" spans="2:22" ht="15.75" x14ac:dyDescent="0.25">
      <c r="B193" s="466" t="s">
        <v>105</v>
      </c>
      <c r="C193" s="467"/>
      <c r="D193" s="467"/>
      <c r="E193" s="467"/>
      <c r="F193" s="467"/>
      <c r="G193" s="467"/>
      <c r="H193" s="467"/>
      <c r="I193" s="332">
        <f>I51+I71+I166+I185</f>
        <v>37952550.710000001</v>
      </c>
      <c r="J193" s="332">
        <v>500000</v>
      </c>
      <c r="K193" s="332">
        <f>K51+K71+K166+K185</f>
        <v>0</v>
      </c>
      <c r="L193" s="332">
        <f>L51+L71+L166+L185</f>
        <v>31617164.120000005</v>
      </c>
      <c r="M193" s="332">
        <f>M51+M71+M166+M185</f>
        <v>5835386.5900000008</v>
      </c>
      <c r="N193" s="457"/>
      <c r="O193" s="458"/>
      <c r="P193" s="458"/>
      <c r="Q193" s="459"/>
      <c r="S193" s="98"/>
      <c r="T193" s="98"/>
      <c r="U193" s="98"/>
      <c r="V193" s="98"/>
    </row>
    <row r="194" spans="2:22" ht="15.75" x14ac:dyDescent="0.25">
      <c r="B194" s="461"/>
      <c r="C194" s="462"/>
      <c r="D194" s="462"/>
      <c r="E194" s="462"/>
      <c r="F194" s="462"/>
      <c r="G194" s="462"/>
      <c r="H194" s="462"/>
      <c r="I194" s="333"/>
      <c r="J194" s="334"/>
      <c r="K194" s="334"/>
      <c r="L194" s="333"/>
      <c r="M194" s="333"/>
      <c r="N194" s="463"/>
      <c r="O194" s="464"/>
      <c r="P194" s="464"/>
      <c r="Q194" s="465"/>
      <c r="S194" s="98"/>
      <c r="T194" s="98"/>
      <c r="U194" s="98"/>
      <c r="V194" s="98"/>
    </row>
    <row r="195" spans="2:22" ht="15.75" x14ac:dyDescent="0.25">
      <c r="B195" s="56" t="s">
        <v>749</v>
      </c>
    </row>
    <row r="196" spans="2:22" ht="15.75" x14ac:dyDescent="0.25">
      <c r="B196" s="473" t="s">
        <v>750</v>
      </c>
      <c r="C196" s="473"/>
      <c r="D196" s="473"/>
      <c r="N196" s="156"/>
    </row>
    <row r="197" spans="2:22" ht="48" customHeight="1" x14ac:dyDescent="0.25">
      <c r="B197" s="460" t="s">
        <v>741</v>
      </c>
      <c r="C197" s="460"/>
      <c r="D197" s="460"/>
      <c r="E197" s="460"/>
      <c r="F197" s="460"/>
      <c r="G197" s="460"/>
      <c r="H197" s="460"/>
      <c r="I197" s="460"/>
      <c r="J197" s="460"/>
      <c r="K197" s="460"/>
      <c r="L197" s="460"/>
      <c r="M197" s="460"/>
      <c r="N197" s="460"/>
      <c r="O197" s="460"/>
      <c r="P197" s="460"/>
      <c r="Q197" s="460"/>
    </row>
    <row r="198" spans="2:22" ht="15.75" x14ac:dyDescent="0.25">
      <c r="B198" s="460" t="s">
        <v>753</v>
      </c>
      <c r="C198" s="460"/>
      <c r="D198" s="460"/>
      <c r="E198" s="460"/>
      <c r="F198" s="460"/>
      <c r="G198" s="460"/>
      <c r="H198" s="460"/>
      <c r="I198" s="460"/>
      <c r="J198" s="460"/>
      <c r="K198" s="460"/>
      <c r="L198" s="460"/>
      <c r="M198" s="460"/>
      <c r="N198" s="460"/>
      <c r="O198" s="460"/>
      <c r="P198" s="460"/>
      <c r="Q198" s="460"/>
    </row>
    <row r="199" spans="2:22" ht="15.75" x14ac:dyDescent="0.25">
      <c r="B199" s="56"/>
    </row>
    <row r="200" spans="2:22" ht="15.75" x14ac:dyDescent="0.25">
      <c r="B200" s="448" t="s">
        <v>106</v>
      </c>
      <c r="C200" s="448"/>
      <c r="D200" s="448"/>
      <c r="E200" s="448"/>
    </row>
    <row r="201" spans="2:22" ht="35.450000000000003" customHeight="1" x14ac:dyDescent="0.25">
      <c r="B201" s="10" t="s">
        <v>3</v>
      </c>
      <c r="C201" s="401" t="s">
        <v>107</v>
      </c>
      <c r="D201" s="401"/>
      <c r="E201" s="401"/>
      <c r="F201" s="400" t="s">
        <v>108</v>
      </c>
      <c r="G201" s="400"/>
      <c r="H201" s="400"/>
      <c r="I201" s="400"/>
      <c r="J201" s="401" t="s">
        <v>109</v>
      </c>
      <c r="K201" s="400"/>
      <c r="L201" s="400"/>
      <c r="M201" s="400"/>
    </row>
    <row r="202" spans="2:22" ht="15.75" x14ac:dyDescent="0.25">
      <c r="B202" s="4">
        <v>1</v>
      </c>
      <c r="C202" s="365">
        <v>2</v>
      </c>
      <c r="D202" s="365"/>
      <c r="E202" s="365"/>
      <c r="F202" s="365">
        <v>3</v>
      </c>
      <c r="G202" s="365"/>
      <c r="H202" s="365"/>
      <c r="I202" s="365"/>
      <c r="J202" s="365">
        <v>4</v>
      </c>
      <c r="K202" s="365"/>
      <c r="L202" s="365"/>
      <c r="M202" s="365"/>
    </row>
    <row r="203" spans="2:22" ht="33" customHeight="1" x14ac:dyDescent="0.25">
      <c r="B203" s="8"/>
      <c r="C203" s="455" t="s">
        <v>304</v>
      </c>
      <c r="D203" s="455"/>
      <c r="E203" s="455"/>
      <c r="F203" s="456"/>
      <c r="G203" s="456"/>
      <c r="H203" s="456"/>
      <c r="I203" s="456"/>
      <c r="J203" s="456"/>
      <c r="K203" s="456"/>
      <c r="L203" s="456"/>
      <c r="M203" s="456"/>
    </row>
    <row r="205" spans="2:22" ht="15.75" x14ac:dyDescent="0.25">
      <c r="B205" s="448" t="s">
        <v>110</v>
      </c>
      <c r="C205" s="448"/>
      <c r="D205" s="448"/>
      <c r="E205" s="448"/>
      <c r="F205" s="448"/>
    </row>
    <row r="206" spans="2:22" ht="33.6" customHeight="1" x14ac:dyDescent="0.25">
      <c r="B206" s="10" t="s">
        <v>3</v>
      </c>
      <c r="C206" s="400" t="s">
        <v>111</v>
      </c>
      <c r="D206" s="400"/>
      <c r="E206" s="400"/>
      <c r="F206" s="400" t="s">
        <v>108</v>
      </c>
      <c r="G206" s="400"/>
      <c r="H206" s="400"/>
      <c r="I206" s="400"/>
      <c r="J206" s="401" t="s">
        <v>112</v>
      </c>
      <c r="K206" s="400"/>
      <c r="L206" s="400"/>
      <c r="M206" s="400"/>
    </row>
    <row r="207" spans="2:22" ht="15.75" x14ac:dyDescent="0.25">
      <c r="B207" s="4">
        <v>1</v>
      </c>
      <c r="C207" s="365">
        <v>2</v>
      </c>
      <c r="D207" s="365"/>
      <c r="E207" s="365"/>
      <c r="F207" s="365">
        <v>3</v>
      </c>
      <c r="G207" s="365"/>
      <c r="H207" s="365"/>
      <c r="I207" s="365"/>
      <c r="J207" s="365">
        <v>4</v>
      </c>
      <c r="K207" s="365"/>
      <c r="L207" s="365"/>
      <c r="M207" s="365"/>
    </row>
    <row r="208" spans="2:22" ht="48" customHeight="1" x14ac:dyDescent="0.25">
      <c r="B208" s="8"/>
      <c r="C208" s="455" t="s">
        <v>305</v>
      </c>
      <c r="D208" s="455"/>
      <c r="E208" s="455"/>
      <c r="F208" s="456"/>
      <c r="G208" s="456"/>
      <c r="H208" s="456"/>
      <c r="I208" s="456"/>
      <c r="J208" s="456"/>
      <c r="K208" s="456"/>
      <c r="L208" s="456"/>
      <c r="M208" s="456"/>
    </row>
    <row r="210" spans="2:13" ht="15.75" x14ac:dyDescent="0.25">
      <c r="B210" s="448" t="s">
        <v>113</v>
      </c>
      <c r="C210" s="448"/>
      <c r="D210" s="448"/>
    </row>
    <row r="211" spans="2:13" ht="38.450000000000003" customHeight="1" x14ac:dyDescent="0.25">
      <c r="B211" s="10" t="s">
        <v>3</v>
      </c>
      <c r="C211" s="401" t="s">
        <v>114</v>
      </c>
      <c r="D211" s="401"/>
      <c r="E211" s="401"/>
      <c r="F211" s="449" t="s">
        <v>115</v>
      </c>
      <c r="G211" s="450"/>
      <c r="H211" s="450"/>
      <c r="I211" s="450"/>
      <c r="J211" s="450"/>
      <c r="K211" s="450"/>
      <c r="L211" s="450"/>
      <c r="M211" s="451"/>
    </row>
    <row r="212" spans="2:13" ht="15.75" x14ac:dyDescent="0.25">
      <c r="B212" s="4">
        <v>1</v>
      </c>
      <c r="C212" s="365">
        <v>2</v>
      </c>
      <c r="D212" s="365"/>
      <c r="E212" s="365"/>
      <c r="F212" s="452">
        <v>3</v>
      </c>
      <c r="G212" s="453"/>
      <c r="H212" s="453"/>
      <c r="I212" s="453"/>
      <c r="J212" s="453"/>
      <c r="K212" s="453"/>
      <c r="L212" s="453"/>
      <c r="M212" s="454"/>
    </row>
    <row r="213" spans="2:13" ht="14.45" customHeight="1" x14ac:dyDescent="0.25">
      <c r="B213" s="26" t="s">
        <v>15</v>
      </c>
      <c r="C213" s="444"/>
      <c r="D213" s="444"/>
      <c r="E213" s="444"/>
      <c r="F213" s="445"/>
      <c r="G213" s="446"/>
      <c r="H213" s="446"/>
      <c r="I213" s="446"/>
      <c r="J213" s="446"/>
      <c r="K213" s="446"/>
      <c r="L213" s="446"/>
      <c r="M213" s="447"/>
    </row>
    <row r="215" spans="2:13" ht="15.75" x14ac:dyDescent="0.25">
      <c r="B215" s="448" t="s">
        <v>116</v>
      </c>
      <c r="C215" s="448"/>
      <c r="D215" s="448"/>
      <c r="E215" s="448"/>
      <c r="F215" s="448"/>
      <c r="G215" s="448"/>
    </row>
    <row r="216" spans="2:13" ht="15.6" customHeight="1" x14ac:dyDescent="0.25">
      <c r="B216" s="10" t="s">
        <v>3</v>
      </c>
      <c r="C216" s="449" t="s">
        <v>117</v>
      </c>
      <c r="D216" s="450"/>
      <c r="E216" s="450"/>
      <c r="F216" s="450"/>
      <c r="G216" s="450"/>
      <c r="H216" s="450"/>
      <c r="I216" s="450"/>
      <c r="J216" s="450"/>
      <c r="K216" s="450"/>
      <c r="L216" s="450"/>
      <c r="M216" s="451"/>
    </row>
    <row r="217" spans="2:13" ht="15.75" x14ac:dyDescent="0.25">
      <c r="B217" s="4">
        <v>1</v>
      </c>
      <c r="C217" s="452">
        <v>2</v>
      </c>
      <c r="D217" s="453"/>
      <c r="E217" s="453"/>
      <c r="F217" s="453"/>
      <c r="G217" s="453"/>
      <c r="H217" s="453"/>
      <c r="I217" s="453"/>
      <c r="J217" s="453"/>
      <c r="K217" s="453"/>
      <c r="L217" s="453"/>
      <c r="M217" s="454"/>
    </row>
    <row r="218" spans="2:13" ht="15.75" x14ac:dyDescent="0.25">
      <c r="B218" s="8"/>
      <c r="C218" s="441" t="s">
        <v>306</v>
      </c>
      <c r="D218" s="442"/>
      <c r="E218" s="442"/>
      <c r="F218" s="442"/>
      <c r="G218" s="442"/>
      <c r="H218" s="442"/>
      <c r="I218" s="442"/>
      <c r="J218" s="442"/>
      <c r="K218" s="442"/>
      <c r="L218" s="442"/>
      <c r="M218" s="443"/>
    </row>
  </sheetData>
  <mergeCells count="699">
    <mergeCell ref="M61:M62"/>
    <mergeCell ref="B84:B88"/>
    <mergeCell ref="G47:G49"/>
    <mergeCell ref="H47:H49"/>
    <mergeCell ref="E61:E62"/>
    <mergeCell ref="F61:F62"/>
    <mergeCell ref="B90:B93"/>
    <mergeCell ref="B106:B109"/>
    <mergeCell ref="C61:C62"/>
    <mergeCell ref="D61:D62"/>
    <mergeCell ref="B63:B64"/>
    <mergeCell ref="B67:B68"/>
    <mergeCell ref="B57:B58"/>
    <mergeCell ref="C57:C58"/>
    <mergeCell ref="D57:D58"/>
    <mergeCell ref="H94:H98"/>
    <mergeCell ref="H63:H64"/>
    <mergeCell ref="J67:J68"/>
    <mergeCell ref="J63:J64"/>
    <mergeCell ref="K63:K64"/>
    <mergeCell ref="L65:L66"/>
    <mergeCell ref="J69:J70"/>
    <mergeCell ref="K69:K70"/>
    <mergeCell ref="B61:B62"/>
    <mergeCell ref="C63:C64"/>
    <mergeCell ref="D63:D64"/>
    <mergeCell ref="E63:E64"/>
    <mergeCell ref="F63:F64"/>
    <mergeCell ref="G63:G64"/>
    <mergeCell ref="C121:C123"/>
    <mergeCell ref="D121:D123"/>
    <mergeCell ref="E121:E123"/>
    <mergeCell ref="F121:F123"/>
    <mergeCell ref="G84:G88"/>
    <mergeCell ref="D84:D88"/>
    <mergeCell ref="F100:F103"/>
    <mergeCell ref="E84:E88"/>
    <mergeCell ref="F84:F88"/>
    <mergeCell ref="C90:C93"/>
    <mergeCell ref="F94:F98"/>
    <mergeCell ref="D90:D93"/>
    <mergeCell ref="C67:C68"/>
    <mergeCell ref="C84:C88"/>
    <mergeCell ref="D67:D68"/>
    <mergeCell ref="G94:G98"/>
    <mergeCell ref="C112:C114"/>
    <mergeCell ref="D112:D114"/>
    <mergeCell ref="G115:G117"/>
    <mergeCell ref="H115:H117"/>
    <mergeCell ref="G110:G111"/>
    <mergeCell ref="H112:H114"/>
    <mergeCell ref="E90:E93"/>
    <mergeCell ref="F90:F93"/>
    <mergeCell ref="E94:E98"/>
    <mergeCell ref="H100:H103"/>
    <mergeCell ref="E112:E114"/>
    <mergeCell ref="F112:F114"/>
    <mergeCell ref="G112:G114"/>
    <mergeCell ref="H90:H93"/>
    <mergeCell ref="L163:L165"/>
    <mergeCell ref="L158:L162"/>
    <mergeCell ref="L133:L135"/>
    <mergeCell ref="L155:L157"/>
    <mergeCell ref="I133:I135"/>
    <mergeCell ref="N168:N169"/>
    <mergeCell ref="K155:K157"/>
    <mergeCell ref="H110:H111"/>
    <mergeCell ref="H106:H109"/>
    <mergeCell ref="Q181:Q182"/>
    <mergeCell ref="M183:M184"/>
    <mergeCell ref="P183:P184"/>
    <mergeCell ref="Q183:Q184"/>
    <mergeCell ref="M121:M123"/>
    <mergeCell ref="N170:N171"/>
    <mergeCell ref="N84:N85"/>
    <mergeCell ref="N88:N89"/>
    <mergeCell ref="N86:N87"/>
    <mergeCell ref="N90:N91"/>
    <mergeCell ref="M155:M157"/>
    <mergeCell ref="M136:M138"/>
    <mergeCell ref="I183:I184"/>
    <mergeCell ref="C175:C176"/>
    <mergeCell ref="C181:C182"/>
    <mergeCell ref="K173:K174"/>
    <mergeCell ref="N187:N188"/>
    <mergeCell ref="I185:I188"/>
    <mergeCell ref="J185:J188"/>
    <mergeCell ref="K185:K188"/>
    <mergeCell ref="K191:K192"/>
    <mergeCell ref="L191:L192"/>
    <mergeCell ref="L185:L188"/>
    <mergeCell ref="M185:M188"/>
    <mergeCell ref="N185:N186"/>
    <mergeCell ref="M189:M190"/>
    <mergeCell ref="B189:B190"/>
    <mergeCell ref="C189:C190"/>
    <mergeCell ref="D189:D190"/>
    <mergeCell ref="E189:E190"/>
    <mergeCell ref="F189:F190"/>
    <mergeCell ref="G189:G190"/>
    <mergeCell ref="H189:H190"/>
    <mergeCell ref="I189:I190"/>
    <mergeCell ref="Q189:Q190"/>
    <mergeCell ref="J189:J190"/>
    <mergeCell ref="K189:K190"/>
    <mergeCell ref="L189:L190"/>
    <mergeCell ref="P189:P190"/>
    <mergeCell ref="B177:B178"/>
    <mergeCell ref="C177:C178"/>
    <mergeCell ref="D177:D178"/>
    <mergeCell ref="E177:E178"/>
    <mergeCell ref="F177:F178"/>
    <mergeCell ref="G177:G178"/>
    <mergeCell ref="B179:B180"/>
    <mergeCell ref="C179:C180"/>
    <mergeCell ref="D179:D180"/>
    <mergeCell ref="E179:E180"/>
    <mergeCell ref="F179:F180"/>
    <mergeCell ref="G179:G180"/>
    <mergeCell ref="C170:C172"/>
    <mergeCell ref="D170:D172"/>
    <mergeCell ref="D155:D157"/>
    <mergeCell ref="P136:P138"/>
    <mergeCell ref="Q152:Q154"/>
    <mergeCell ref="G136:G138"/>
    <mergeCell ref="H136:H138"/>
    <mergeCell ref="L147:L151"/>
    <mergeCell ref="M147:M151"/>
    <mergeCell ref="P147:P151"/>
    <mergeCell ref="K152:K154"/>
    <mergeCell ref="M152:M154"/>
    <mergeCell ref="P152:P154"/>
    <mergeCell ref="I139:I143"/>
    <mergeCell ref="J136:J138"/>
    <mergeCell ref="Q147:Q151"/>
    <mergeCell ref="L139:L143"/>
    <mergeCell ref="M139:M143"/>
    <mergeCell ref="P139:P143"/>
    <mergeCell ref="Q139:Q143"/>
    <mergeCell ref="P155:P157"/>
    <mergeCell ref="Q166:Q169"/>
    <mergeCell ref="K158:K162"/>
    <mergeCell ref="H158:H162"/>
    <mergeCell ref="Q112:Q114"/>
    <mergeCell ref="H177:H178"/>
    <mergeCell ref="I177:I178"/>
    <mergeCell ref="J177:J178"/>
    <mergeCell ref="P175:P176"/>
    <mergeCell ref="Q175:Q176"/>
    <mergeCell ref="H124:H126"/>
    <mergeCell ref="I124:I126"/>
    <mergeCell ref="M124:M126"/>
    <mergeCell ref="P124:P126"/>
    <mergeCell ref="Q155:Q157"/>
    <mergeCell ref="Q163:Q165"/>
    <mergeCell ref="M127:M129"/>
    <mergeCell ref="J127:J129"/>
    <mergeCell ref="Q144:Q146"/>
    <mergeCell ref="H118:H120"/>
    <mergeCell ref="I118:I120"/>
    <mergeCell ref="L136:L138"/>
    <mergeCell ref="Q133:Q135"/>
    <mergeCell ref="L124:L126"/>
    <mergeCell ref="K121:K123"/>
    <mergeCell ref="Q170:Q172"/>
    <mergeCell ref="Q136:Q138"/>
    <mergeCell ref="Q124:Q126"/>
    <mergeCell ref="Q63:Q64"/>
    <mergeCell ref="N71:N73"/>
    <mergeCell ref="P71:P83"/>
    <mergeCell ref="Q84:Q88"/>
    <mergeCell ref="P84:P88"/>
    <mergeCell ref="Q71:Q83"/>
    <mergeCell ref="Q65:Q66"/>
    <mergeCell ref="L67:L68"/>
    <mergeCell ref="Q118:Q120"/>
    <mergeCell ref="P112:P114"/>
    <mergeCell ref="Q67:Q68"/>
    <mergeCell ref="Q69:Q70"/>
    <mergeCell ref="N74:N76"/>
    <mergeCell ref="N82:N83"/>
    <mergeCell ref="N77:N79"/>
    <mergeCell ref="N80:N81"/>
    <mergeCell ref="Q90:Q93"/>
    <mergeCell ref="P94:P98"/>
    <mergeCell ref="Q94:Q98"/>
    <mergeCell ref="P90:P93"/>
    <mergeCell ref="M65:M66"/>
    <mergeCell ref="P65:P66"/>
    <mergeCell ref="M112:M114"/>
    <mergeCell ref="P106:P109"/>
    <mergeCell ref="K67:K68"/>
    <mergeCell ref="K65:K66"/>
    <mergeCell ref="J65:J66"/>
    <mergeCell ref="H84:H88"/>
    <mergeCell ref="O84:O85"/>
    <mergeCell ref="O90:O91"/>
    <mergeCell ref="M67:M68"/>
    <mergeCell ref="P118:P120"/>
    <mergeCell ref="O94:O95"/>
    <mergeCell ref="N94:N95"/>
    <mergeCell ref="N96:N97"/>
    <mergeCell ref="N98:N99"/>
    <mergeCell ref="O100:O101"/>
    <mergeCell ref="N100:N101"/>
    <mergeCell ref="O106:O107"/>
    <mergeCell ref="N106:N107"/>
    <mergeCell ref="L112:L114"/>
    <mergeCell ref="K112:K114"/>
    <mergeCell ref="K115:K117"/>
    <mergeCell ref="I115:I117"/>
    <mergeCell ref="K118:K120"/>
    <mergeCell ref="P115:P117"/>
    <mergeCell ref="M115:M117"/>
    <mergeCell ref="L115:L117"/>
    <mergeCell ref="C217:M217"/>
    <mergeCell ref="J206:M206"/>
    <mergeCell ref="C207:E207"/>
    <mergeCell ref="F207:I207"/>
    <mergeCell ref="J207:M207"/>
    <mergeCell ref="C202:E202"/>
    <mergeCell ref="F202:I202"/>
    <mergeCell ref="J202:M202"/>
    <mergeCell ref="C203:E203"/>
    <mergeCell ref="F203:I203"/>
    <mergeCell ref="J203:M203"/>
    <mergeCell ref="J208:M208"/>
    <mergeCell ref="B210:D210"/>
    <mergeCell ref="C211:E211"/>
    <mergeCell ref="F211:M211"/>
    <mergeCell ref="B205:F205"/>
    <mergeCell ref="C206:E206"/>
    <mergeCell ref="B197:Q197"/>
    <mergeCell ref="B198:Q198"/>
    <mergeCell ref="B194:H194"/>
    <mergeCell ref="N194:Q194"/>
    <mergeCell ref="M191:M192"/>
    <mergeCell ref="P191:P192"/>
    <mergeCell ref="Q191:Q192"/>
    <mergeCell ref="B191:B192"/>
    <mergeCell ref="C191:C192"/>
    <mergeCell ref="D191:D192"/>
    <mergeCell ref="E191:E192"/>
    <mergeCell ref="F191:F192"/>
    <mergeCell ref="G191:G192"/>
    <mergeCell ref="H191:H192"/>
    <mergeCell ref="I191:I192"/>
    <mergeCell ref="B193:H193"/>
    <mergeCell ref="B196:D196"/>
    <mergeCell ref="J191:J192"/>
    <mergeCell ref="G181:G182"/>
    <mergeCell ref="N193:Q193"/>
    <mergeCell ref="P185:P188"/>
    <mergeCell ref="Q185:Q188"/>
    <mergeCell ref="B200:E200"/>
    <mergeCell ref="B181:B182"/>
    <mergeCell ref="B139:B143"/>
    <mergeCell ref="F139:F143"/>
    <mergeCell ref="F152:F154"/>
    <mergeCell ref="B163:B165"/>
    <mergeCell ref="C163:C165"/>
    <mergeCell ref="D163:D165"/>
    <mergeCell ref="E163:E165"/>
    <mergeCell ref="F163:F165"/>
    <mergeCell ref="C158:C162"/>
    <mergeCell ref="D158:D162"/>
    <mergeCell ref="E158:E162"/>
    <mergeCell ref="B155:B157"/>
    <mergeCell ref="C155:C157"/>
    <mergeCell ref="E166:E169"/>
    <mergeCell ref="E170:E172"/>
    <mergeCell ref="F170:F172"/>
    <mergeCell ref="D181:D182"/>
    <mergeCell ref="E181:E182"/>
    <mergeCell ref="F181:F182"/>
    <mergeCell ref="B175:B176"/>
    <mergeCell ref="K183:K184"/>
    <mergeCell ref="K163:K165"/>
    <mergeCell ref="C139:C143"/>
    <mergeCell ref="D139:D143"/>
    <mergeCell ref="J118:J120"/>
    <mergeCell ref="G118:G120"/>
    <mergeCell ref="L127:L129"/>
    <mergeCell ref="J139:J143"/>
    <mergeCell ref="G170:G172"/>
    <mergeCell ref="H170:H172"/>
    <mergeCell ref="E136:E138"/>
    <mergeCell ref="F136:F138"/>
    <mergeCell ref="I121:I123"/>
    <mergeCell ref="J121:J123"/>
    <mergeCell ref="J130:J132"/>
    <mergeCell ref="J124:J126"/>
    <mergeCell ref="G147:G151"/>
    <mergeCell ref="H147:H151"/>
    <mergeCell ref="I147:I151"/>
    <mergeCell ref="J147:J151"/>
    <mergeCell ref="G155:G157"/>
    <mergeCell ref="G121:G123"/>
    <mergeCell ref="G183:G184"/>
    <mergeCell ref="H183:H184"/>
    <mergeCell ref="H121:H123"/>
    <mergeCell ref="D133:D135"/>
    <mergeCell ref="H133:H135"/>
    <mergeCell ref="E147:E151"/>
    <mergeCell ref="F147:F151"/>
    <mergeCell ref="E139:E143"/>
    <mergeCell ref="H139:H143"/>
    <mergeCell ref="E152:E154"/>
    <mergeCell ref="G139:G143"/>
    <mergeCell ref="G133:G135"/>
    <mergeCell ref="D152:D154"/>
    <mergeCell ref="D147:D151"/>
    <mergeCell ref="F127:F129"/>
    <mergeCell ref="G127:G129"/>
    <mergeCell ref="H127:H129"/>
    <mergeCell ref="D175:D176"/>
    <mergeCell ref="G173:G174"/>
    <mergeCell ref="H173:H174"/>
    <mergeCell ref="G175:G176"/>
    <mergeCell ref="D124:D126"/>
    <mergeCell ref="E124:E126"/>
    <mergeCell ref="F124:F126"/>
    <mergeCell ref="B158:B162"/>
    <mergeCell ref="C152:C154"/>
    <mergeCell ref="B147:B151"/>
    <mergeCell ref="C147:C151"/>
    <mergeCell ref="B136:B138"/>
    <mergeCell ref="C136:C138"/>
    <mergeCell ref="E115:E117"/>
    <mergeCell ref="F115:F117"/>
    <mergeCell ref="E110:E111"/>
    <mergeCell ref="C110:C111"/>
    <mergeCell ref="D110:D111"/>
    <mergeCell ref="B130:B132"/>
    <mergeCell ref="C130:C132"/>
    <mergeCell ref="D130:D132"/>
    <mergeCell ref="B118:B120"/>
    <mergeCell ref="D118:D120"/>
    <mergeCell ref="B124:B126"/>
    <mergeCell ref="C124:C126"/>
    <mergeCell ref="B121:B123"/>
    <mergeCell ref="C118:C120"/>
    <mergeCell ref="B127:B129"/>
    <mergeCell ref="C127:C129"/>
    <mergeCell ref="D127:D129"/>
    <mergeCell ref="B112:B114"/>
    <mergeCell ref="C218:M218"/>
    <mergeCell ref="C213:E213"/>
    <mergeCell ref="F213:M213"/>
    <mergeCell ref="B215:G215"/>
    <mergeCell ref="C216:M216"/>
    <mergeCell ref="H130:H132"/>
    <mergeCell ref="I130:I132"/>
    <mergeCell ref="B152:B154"/>
    <mergeCell ref="F158:F162"/>
    <mergeCell ref="B133:B135"/>
    <mergeCell ref="C133:C135"/>
    <mergeCell ref="F206:I206"/>
    <mergeCell ref="C166:C169"/>
    <mergeCell ref="D166:D169"/>
    <mergeCell ref="C212:E212"/>
    <mergeCell ref="F212:M212"/>
    <mergeCell ref="C208:E208"/>
    <mergeCell ref="F208:I208"/>
    <mergeCell ref="M133:M135"/>
    <mergeCell ref="L183:L184"/>
    <mergeCell ref="C201:E201"/>
    <mergeCell ref="F201:I201"/>
    <mergeCell ref="J201:M201"/>
    <mergeCell ref="D136:D138"/>
    <mergeCell ref="C94:C98"/>
    <mergeCell ref="D94:D98"/>
    <mergeCell ref="F110:F111"/>
    <mergeCell ref="B110:B111"/>
    <mergeCell ref="J112:J114"/>
    <mergeCell ref="P63:P64"/>
    <mergeCell ref="G90:G93"/>
    <mergeCell ref="P67:P68"/>
    <mergeCell ref="L69:L70"/>
    <mergeCell ref="M69:M70"/>
    <mergeCell ref="E67:E68"/>
    <mergeCell ref="F67:F68"/>
    <mergeCell ref="G67:G68"/>
    <mergeCell ref="H67:H68"/>
    <mergeCell ref="I67:I68"/>
    <mergeCell ref="E71:E83"/>
    <mergeCell ref="F71:F83"/>
    <mergeCell ref="G71:G83"/>
    <mergeCell ref="H71:H83"/>
    <mergeCell ref="I112:I114"/>
    <mergeCell ref="B65:B66"/>
    <mergeCell ref="C65:C66"/>
    <mergeCell ref="D65:D66"/>
    <mergeCell ref="P69:P70"/>
    <mergeCell ref="K59:K60"/>
    <mergeCell ref="P59:P60"/>
    <mergeCell ref="G51:G56"/>
    <mergeCell ref="H51:H56"/>
    <mergeCell ref="Q59:Q60"/>
    <mergeCell ref="P61:P62"/>
    <mergeCell ref="Q61:Q62"/>
    <mergeCell ref="B185:B188"/>
    <mergeCell ref="C185:C188"/>
    <mergeCell ref="D185:D188"/>
    <mergeCell ref="E185:E188"/>
    <mergeCell ref="F185:F188"/>
    <mergeCell ref="G185:G188"/>
    <mergeCell ref="H185:H188"/>
    <mergeCell ref="G61:G62"/>
    <mergeCell ref="H61:H62"/>
    <mergeCell ref="I61:I62"/>
    <mergeCell ref="J61:J62"/>
    <mergeCell ref="K61:K62"/>
    <mergeCell ref="L61:L62"/>
    <mergeCell ref="B115:B117"/>
    <mergeCell ref="C115:C117"/>
    <mergeCell ref="D115:D117"/>
    <mergeCell ref="J115:J117"/>
    <mergeCell ref="B59:B60"/>
    <mergeCell ref="C59:C60"/>
    <mergeCell ref="D59:D60"/>
    <mergeCell ref="E59:E60"/>
    <mergeCell ref="F59:F60"/>
    <mergeCell ref="G59:G60"/>
    <mergeCell ref="H59:H60"/>
    <mergeCell ref="J59:J60"/>
    <mergeCell ref="I57:I58"/>
    <mergeCell ref="J57:J58"/>
    <mergeCell ref="N47:O47"/>
    <mergeCell ref="E57:E58"/>
    <mergeCell ref="F57:F58"/>
    <mergeCell ref="G57:G58"/>
    <mergeCell ref="H57:H58"/>
    <mergeCell ref="K51:K56"/>
    <mergeCell ref="P47:P49"/>
    <mergeCell ref="Q47:Q49"/>
    <mergeCell ref="I48:I49"/>
    <mergeCell ref="J48:L48"/>
    <mergeCell ref="N51:N52"/>
    <mergeCell ref="M48:M49"/>
    <mergeCell ref="N48:N49"/>
    <mergeCell ref="O48:O49"/>
    <mergeCell ref="P51:P56"/>
    <mergeCell ref="Q51:Q56"/>
    <mergeCell ref="N53:N54"/>
    <mergeCell ref="N55:N56"/>
    <mergeCell ref="Q57:Q58"/>
    <mergeCell ref="K57:K58"/>
    <mergeCell ref="L57:L58"/>
    <mergeCell ref="M57:M58"/>
    <mergeCell ref="P57:P58"/>
    <mergeCell ref="B51:B56"/>
    <mergeCell ref="C51:C56"/>
    <mergeCell ref="D51:D56"/>
    <mergeCell ref="E51:E56"/>
    <mergeCell ref="F51:F56"/>
    <mergeCell ref="J51:J56"/>
    <mergeCell ref="B37:E37"/>
    <mergeCell ref="F37:H37"/>
    <mergeCell ref="B39:E39"/>
    <mergeCell ref="F39:H39"/>
    <mergeCell ref="B41:E41"/>
    <mergeCell ref="F41:H41"/>
    <mergeCell ref="B42:E42"/>
    <mergeCell ref="F42:H42"/>
    <mergeCell ref="B43:E43"/>
    <mergeCell ref="F43:H43"/>
    <mergeCell ref="B46:H46"/>
    <mergeCell ref="B47:B49"/>
    <mergeCell ref="C47:C49"/>
    <mergeCell ref="D47:D49"/>
    <mergeCell ref="E47:E49"/>
    <mergeCell ref="F47:F49"/>
    <mergeCell ref="I47:M47"/>
    <mergeCell ref="B44:D44"/>
    <mergeCell ref="B34:E34"/>
    <mergeCell ref="F34:H34"/>
    <mergeCell ref="B36:E36"/>
    <mergeCell ref="F36:H36"/>
    <mergeCell ref="B40:E40"/>
    <mergeCell ref="F40:H40"/>
    <mergeCell ref="B38:E38"/>
    <mergeCell ref="F38:H38"/>
    <mergeCell ref="B35:E35"/>
    <mergeCell ref="F35:H35"/>
    <mergeCell ref="F23:H23"/>
    <mergeCell ref="B30:E30"/>
    <mergeCell ref="F30:H30"/>
    <mergeCell ref="B32:E32"/>
    <mergeCell ref="F32:H32"/>
    <mergeCell ref="B33:E33"/>
    <mergeCell ref="F33:H33"/>
    <mergeCell ref="B27:E27"/>
    <mergeCell ref="F27:H27"/>
    <mergeCell ref="B28:E28"/>
    <mergeCell ref="F28:H28"/>
    <mergeCell ref="B29:E29"/>
    <mergeCell ref="F29:H29"/>
    <mergeCell ref="B31:E31"/>
    <mergeCell ref="F31:H31"/>
    <mergeCell ref="B15:B16"/>
    <mergeCell ref="K12:M12"/>
    <mergeCell ref="B12:B14"/>
    <mergeCell ref="C12:D14"/>
    <mergeCell ref="E12:G14"/>
    <mergeCell ref="H12:J12"/>
    <mergeCell ref="H14:J14"/>
    <mergeCell ref="K14:M14"/>
    <mergeCell ref="B10:B11"/>
    <mergeCell ref="C10:D11"/>
    <mergeCell ref="E10:G11"/>
    <mergeCell ref="H10:J10"/>
    <mergeCell ref="K10:M10"/>
    <mergeCell ref="H16:J16"/>
    <mergeCell ref="K16:M16"/>
    <mergeCell ref="B2:Q2"/>
    <mergeCell ref="B4:Q4"/>
    <mergeCell ref="B6:H6"/>
    <mergeCell ref="B7:B8"/>
    <mergeCell ref="C7:D8"/>
    <mergeCell ref="E7:G8"/>
    <mergeCell ref="H7:J8"/>
    <mergeCell ref="K7:N7"/>
    <mergeCell ref="K8:M8"/>
    <mergeCell ref="C9:D9"/>
    <mergeCell ref="E9:G9"/>
    <mergeCell ref="H9:J9"/>
    <mergeCell ref="K9:M9"/>
    <mergeCell ref="B24:E24"/>
    <mergeCell ref="F24:H24"/>
    <mergeCell ref="B25:E25"/>
    <mergeCell ref="F25:H25"/>
    <mergeCell ref="B26:E26"/>
    <mergeCell ref="F26:H26"/>
    <mergeCell ref="B19:G19"/>
    <mergeCell ref="B20:E20"/>
    <mergeCell ref="F20:H20"/>
    <mergeCell ref="B21:E21"/>
    <mergeCell ref="F21:H21"/>
    <mergeCell ref="B22:E22"/>
    <mergeCell ref="F22:H22"/>
    <mergeCell ref="B23:E23"/>
    <mergeCell ref="H11:J11"/>
    <mergeCell ref="K11:M11"/>
    <mergeCell ref="C15:D16"/>
    <mergeCell ref="E15:G16"/>
    <mergeCell ref="H15:J15"/>
    <mergeCell ref="K15:M15"/>
    <mergeCell ref="P100:P103"/>
    <mergeCell ref="Q100:Q103"/>
    <mergeCell ref="E100:E105"/>
    <mergeCell ref="G100:G105"/>
    <mergeCell ref="F106:F109"/>
    <mergeCell ref="G106:G109"/>
    <mergeCell ref="B69:B70"/>
    <mergeCell ref="C69:C70"/>
    <mergeCell ref="D69:D70"/>
    <mergeCell ref="E69:E70"/>
    <mergeCell ref="F69:F70"/>
    <mergeCell ref="G69:G70"/>
    <mergeCell ref="H69:H70"/>
    <mergeCell ref="I69:I70"/>
    <mergeCell ref="E106:E109"/>
    <mergeCell ref="C100:C103"/>
    <mergeCell ref="C106:C109"/>
    <mergeCell ref="D106:D109"/>
    <mergeCell ref="B100:B105"/>
    <mergeCell ref="D100:D105"/>
    <mergeCell ref="B71:B83"/>
    <mergeCell ref="C71:C83"/>
    <mergeCell ref="D71:D83"/>
    <mergeCell ref="B94:B98"/>
    <mergeCell ref="E130:E132"/>
    <mergeCell ref="E133:E135"/>
    <mergeCell ref="F133:F135"/>
    <mergeCell ref="F130:F132"/>
    <mergeCell ref="G130:G132"/>
    <mergeCell ref="K127:K129"/>
    <mergeCell ref="E127:E129"/>
    <mergeCell ref="E118:E120"/>
    <mergeCell ref="Q106:Q109"/>
    <mergeCell ref="P130:P132"/>
    <mergeCell ref="L130:L132"/>
    <mergeCell ref="K133:K135"/>
    <mergeCell ref="Q127:Q129"/>
    <mergeCell ref="Q115:Q117"/>
    <mergeCell ref="P121:P123"/>
    <mergeCell ref="P133:P135"/>
    <mergeCell ref="M130:M132"/>
    <mergeCell ref="K130:K132"/>
    <mergeCell ref="Q121:Q123"/>
    <mergeCell ref="P127:P129"/>
    <mergeCell ref="L121:L123"/>
    <mergeCell ref="Q130:Q132"/>
    <mergeCell ref="M118:M120"/>
    <mergeCell ref="K124:K126"/>
    <mergeCell ref="K177:K178"/>
    <mergeCell ref="J179:J180"/>
    <mergeCell ref="L179:L180"/>
    <mergeCell ref="L175:L176"/>
    <mergeCell ref="L177:L178"/>
    <mergeCell ref="L173:L174"/>
    <mergeCell ref="J173:J174"/>
    <mergeCell ref="F118:F120"/>
    <mergeCell ref="J133:J135"/>
    <mergeCell ref="L118:L120"/>
    <mergeCell ref="I127:I129"/>
    <mergeCell ref="G158:G162"/>
    <mergeCell ref="F166:F169"/>
    <mergeCell ref="H175:H176"/>
    <mergeCell ref="I175:I176"/>
    <mergeCell ref="H179:H180"/>
    <mergeCell ref="I158:I162"/>
    <mergeCell ref="L152:L154"/>
    <mergeCell ref="G124:G126"/>
    <mergeCell ref="Q173:Q174"/>
    <mergeCell ref="Q179:Q180"/>
    <mergeCell ref="P179:P180"/>
    <mergeCell ref="M175:M176"/>
    <mergeCell ref="M179:M180"/>
    <mergeCell ref="M177:M178"/>
    <mergeCell ref="P177:P178"/>
    <mergeCell ref="Q177:Q178"/>
    <mergeCell ref="P170:P172"/>
    <mergeCell ref="O170:O171"/>
    <mergeCell ref="M173:M174"/>
    <mergeCell ref="P173:P174"/>
    <mergeCell ref="Q158:Q162"/>
    <mergeCell ref="P181:P182"/>
    <mergeCell ref="H166:H169"/>
    <mergeCell ref="J166:J169"/>
    <mergeCell ref="I136:I138"/>
    <mergeCell ref="G163:G165"/>
    <mergeCell ref="H163:H165"/>
    <mergeCell ref="I163:I165"/>
    <mergeCell ref="J163:J165"/>
    <mergeCell ref="I181:I182"/>
    <mergeCell ref="J181:J182"/>
    <mergeCell ref="K181:K182"/>
    <mergeCell ref="P144:P146"/>
    <mergeCell ref="K136:K138"/>
    <mergeCell ref="L144:L146"/>
    <mergeCell ref="M144:M146"/>
    <mergeCell ref="H181:H182"/>
    <mergeCell ref="N166:N167"/>
    <mergeCell ref="P166:P169"/>
    <mergeCell ref="K166:K169"/>
    <mergeCell ref="M163:M165"/>
    <mergeCell ref="P163:P165"/>
    <mergeCell ref="M158:M162"/>
    <mergeCell ref="P158:P162"/>
    <mergeCell ref="E65:E66"/>
    <mergeCell ref="F65:F66"/>
    <mergeCell ref="H65:H66"/>
    <mergeCell ref="I65:I66"/>
    <mergeCell ref="G65:G66"/>
    <mergeCell ref="K179:K180"/>
    <mergeCell ref="K139:K143"/>
    <mergeCell ref="G152:G154"/>
    <mergeCell ref="H152:H154"/>
    <mergeCell ref="I152:I154"/>
    <mergeCell ref="H155:H157"/>
    <mergeCell ref="I155:I157"/>
    <mergeCell ref="J155:J157"/>
    <mergeCell ref="J158:J162"/>
    <mergeCell ref="G144:G146"/>
    <mergeCell ref="H144:H146"/>
    <mergeCell ref="I144:I146"/>
    <mergeCell ref="J144:J146"/>
    <mergeCell ref="K144:K146"/>
    <mergeCell ref="K147:K151"/>
    <mergeCell ref="J152:J154"/>
    <mergeCell ref="I173:I174"/>
    <mergeCell ref="J175:J176"/>
    <mergeCell ref="K175:K176"/>
    <mergeCell ref="J183:J184"/>
    <mergeCell ref="B144:B146"/>
    <mergeCell ref="C144:C146"/>
    <mergeCell ref="D144:D146"/>
    <mergeCell ref="E144:E146"/>
    <mergeCell ref="F144:F146"/>
    <mergeCell ref="B173:B174"/>
    <mergeCell ref="C173:C174"/>
    <mergeCell ref="D173:D174"/>
    <mergeCell ref="E173:E174"/>
    <mergeCell ref="F173:F174"/>
    <mergeCell ref="B166:B169"/>
    <mergeCell ref="E175:E176"/>
    <mergeCell ref="F175:F176"/>
    <mergeCell ref="G166:G169"/>
    <mergeCell ref="C183:C184"/>
    <mergeCell ref="D183:D184"/>
    <mergeCell ref="E183:E184"/>
    <mergeCell ref="F183:F184"/>
    <mergeCell ref="B170:B172"/>
    <mergeCell ref="I179:I180"/>
    <mergeCell ref="B183:B184"/>
    <mergeCell ref="E155:E157"/>
    <mergeCell ref="F155:F157"/>
  </mergeCells>
  <conditionalFormatting sqref="L51">
    <cfRule type="expression" dxfId="41" priority="38">
      <formula>$L$51&gt;$I$51*0.85</formula>
    </cfRule>
  </conditionalFormatting>
  <conditionalFormatting sqref="L57:L58">
    <cfRule type="expression" priority="43">
      <formula>$L$57&gt;$I$57*0.85</formula>
    </cfRule>
  </conditionalFormatting>
  <conditionalFormatting sqref="L59">
    <cfRule type="expression" dxfId="40" priority="47">
      <formula>$L$59&gt;$I$59*0.85</formula>
    </cfRule>
  </conditionalFormatting>
  <conditionalFormatting sqref="L61:L62">
    <cfRule type="expression" dxfId="39" priority="33">
      <formula>$L$61&gt;$I$61*0.85</formula>
    </cfRule>
  </conditionalFormatting>
  <conditionalFormatting sqref="L63">
    <cfRule type="expression" dxfId="38" priority="34">
      <formula>$L$63&gt;$I$63*0.85</formula>
    </cfRule>
  </conditionalFormatting>
  <conditionalFormatting sqref="L65:L66">
    <cfRule type="expression" dxfId="37" priority="32">
      <formula>$L$65&gt;$I$65*0.85</formula>
    </cfRule>
  </conditionalFormatting>
  <conditionalFormatting sqref="L67">
    <cfRule type="expression" dxfId="36" priority="42">
      <formula>$L$67&gt;$I$67*0.85</formula>
    </cfRule>
  </conditionalFormatting>
  <conditionalFormatting sqref="L69:L70">
    <cfRule type="expression" dxfId="35" priority="41">
      <formula>$L$69&gt;$I$69*0.85</formula>
    </cfRule>
  </conditionalFormatting>
  <conditionalFormatting sqref="L84 L86:L89">
    <cfRule type="expression" dxfId="34" priority="31">
      <formula>$L$84&gt;$I$84*0.85</formula>
    </cfRule>
  </conditionalFormatting>
  <conditionalFormatting sqref="L90 L92:L93">
    <cfRule type="expression" dxfId="33" priority="30">
      <formula>$L$90&gt;$I$90*0.85</formula>
    </cfRule>
  </conditionalFormatting>
  <conditionalFormatting sqref="L94 L96:L99">
    <cfRule type="expression" dxfId="32" priority="29">
      <formula>$L$94&gt;$I$94*0.85</formula>
    </cfRule>
  </conditionalFormatting>
  <conditionalFormatting sqref="L102:L105">
    <cfRule type="expression" dxfId="31" priority="28">
      <formula>$L$100&gt;$I$100*0.85</formula>
    </cfRule>
  </conditionalFormatting>
  <conditionalFormatting sqref="L108:L109">
    <cfRule type="expression" dxfId="30" priority="27">
      <formula>$L$106&gt;$I$106*0.85</formula>
    </cfRule>
  </conditionalFormatting>
  <conditionalFormatting sqref="L110:L111">
    <cfRule type="expression" dxfId="29" priority="49">
      <formula>$L$110&gt;$I$110*0.85</formula>
    </cfRule>
  </conditionalFormatting>
  <conditionalFormatting sqref="L112:L114">
    <cfRule type="expression" dxfId="28" priority="25">
      <formula>$L$112&gt;$I$112*0.85</formula>
    </cfRule>
  </conditionalFormatting>
  <conditionalFormatting sqref="L115:L117">
    <cfRule type="expression" dxfId="27" priority="24">
      <formula>$L$115&gt;$I$115*0.85</formula>
    </cfRule>
  </conditionalFormatting>
  <conditionalFormatting sqref="L118:L120">
    <cfRule type="expression" dxfId="26" priority="23">
      <formula>$L$118&gt;$I$118*0.85</formula>
    </cfRule>
  </conditionalFormatting>
  <conditionalFormatting sqref="L121:L123">
    <cfRule type="expression" dxfId="25" priority="22">
      <formula>$L$121&gt;$I$121*0.85</formula>
    </cfRule>
  </conditionalFormatting>
  <conditionalFormatting sqref="L124:L126">
    <cfRule type="expression" dxfId="24" priority="21">
      <formula>$L$124&gt;$I$124*0.85</formula>
    </cfRule>
  </conditionalFormatting>
  <conditionalFormatting sqref="L127:L129">
    <cfRule type="expression" dxfId="23" priority="20">
      <formula>$L$127&gt;$I$127*0.85</formula>
    </cfRule>
  </conditionalFormatting>
  <conditionalFormatting sqref="L130:L132">
    <cfRule type="expression" dxfId="22" priority="19">
      <formula>$L$130&gt;$I$130*0.85</formula>
    </cfRule>
  </conditionalFormatting>
  <conditionalFormatting sqref="L133:L135">
    <cfRule type="expression" dxfId="21" priority="18">
      <formula>$L$133&gt;$I$133*0.85</formula>
    </cfRule>
  </conditionalFormatting>
  <conditionalFormatting sqref="L136:L138">
    <cfRule type="expression" dxfId="20" priority="17">
      <formula>$L$136&gt;$I$136*0.85</formula>
    </cfRule>
  </conditionalFormatting>
  <conditionalFormatting sqref="L139:L143">
    <cfRule type="expression" dxfId="19" priority="16">
      <formula>$L$139&gt;$I$139*0.85</formula>
    </cfRule>
  </conditionalFormatting>
  <conditionalFormatting sqref="L144:L146">
    <cfRule type="expression" dxfId="18" priority="15">
      <formula>$L$144&gt;$I$144*0.85</formula>
    </cfRule>
  </conditionalFormatting>
  <conditionalFormatting sqref="L147:L151">
    <cfRule type="expression" dxfId="17" priority="14">
      <formula>$L$147&gt;$I$147*85</formula>
    </cfRule>
  </conditionalFormatting>
  <conditionalFormatting sqref="L152:L154">
    <cfRule type="expression" dxfId="16" priority="13">
      <formula>$L$152&gt;$I$152*0.85</formula>
    </cfRule>
  </conditionalFormatting>
  <conditionalFormatting sqref="L155:L157">
    <cfRule type="expression" dxfId="15" priority="12">
      <formula>$L$155&gt;$I$155*0.85</formula>
    </cfRule>
  </conditionalFormatting>
  <conditionalFormatting sqref="L158:L162">
    <cfRule type="expression" dxfId="14" priority="11">
      <formula>$L$158&gt;$I$158*0.85</formula>
    </cfRule>
  </conditionalFormatting>
  <conditionalFormatting sqref="L163:L165">
    <cfRule type="expression" dxfId="13" priority="10">
      <formula>$L$163&gt;$I$163*0.85</formula>
    </cfRule>
  </conditionalFormatting>
  <conditionalFormatting sqref="L166">
    <cfRule type="expression" dxfId="12" priority="37">
      <formula>$L$166&gt;$I$166*0.85</formula>
    </cfRule>
  </conditionalFormatting>
  <conditionalFormatting sqref="L170:L172">
    <cfRule type="expression" dxfId="11" priority="9">
      <formula>$L$170&gt;$I$170*0.85</formula>
    </cfRule>
  </conditionalFormatting>
  <conditionalFormatting sqref="L173:L174">
    <cfRule type="expression" dxfId="10" priority="8">
      <formula>$L$173&gt;$I$173*0.85</formula>
    </cfRule>
  </conditionalFormatting>
  <conditionalFormatting sqref="L175:L176">
    <cfRule type="expression" dxfId="9" priority="7">
      <formula>$L$175&gt;$I$175*0.85</formula>
    </cfRule>
  </conditionalFormatting>
  <conditionalFormatting sqref="L177:L178">
    <cfRule type="expression" dxfId="8" priority="6">
      <formula>$L$177&gt;$I$177*0.85</formula>
    </cfRule>
  </conditionalFormatting>
  <conditionalFormatting sqref="L179:L180">
    <cfRule type="expression" dxfId="7" priority="5">
      <formula>$L$179&gt;$I$179*0.85</formula>
    </cfRule>
  </conditionalFormatting>
  <conditionalFormatting sqref="L181">
    <cfRule type="expression" dxfId="6" priority="4">
      <formula>$L$181&gt;$I$181*0.85</formula>
    </cfRule>
  </conditionalFormatting>
  <conditionalFormatting sqref="L183:L184">
    <cfRule type="expression" dxfId="5" priority="3">
      <formula>$L$183&gt;$I$183*0.85</formula>
    </cfRule>
  </conditionalFormatting>
  <conditionalFormatting sqref="L185:L188">
    <cfRule type="expression" dxfId="4" priority="36">
      <formula>$L$185&gt;$I$185*0.85</formula>
    </cfRule>
  </conditionalFormatting>
  <conditionalFormatting sqref="L189:L190">
    <cfRule type="expression" dxfId="3" priority="2">
      <formula>$L$189&gt;$I$189*0.85</formula>
    </cfRule>
  </conditionalFormatting>
  <conditionalFormatting sqref="L191:L192">
    <cfRule type="expression" dxfId="2" priority="1">
      <formula>$L$191&gt;$I$191*0.85</formula>
    </cfRule>
  </conditionalFormatting>
  <conditionalFormatting sqref="L193">
    <cfRule type="expression" dxfId="1" priority="35">
      <formula>$L$193&gt;$I$193*0.85</formula>
    </cfRule>
  </conditionalFormatting>
  <conditionalFormatting sqref="L71:M71 L73:L83">
    <cfRule type="expression" dxfId="0" priority="39">
      <formula>$L$71&gt;$I$71*0.85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5"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05" t="s">
        <v>419</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15.75" x14ac:dyDescent="0.25">
      <c r="B4" s="505" t="s">
        <v>420</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87"/>
      <c r="D10" s="388"/>
      <c r="E10" s="391"/>
      <c r="F10" s="392"/>
      <c r="G10" s="393"/>
      <c r="H10" s="397"/>
      <c r="I10" s="438"/>
      <c r="J10" s="438"/>
      <c r="K10" s="397"/>
      <c r="L10" s="438"/>
      <c r="M10" s="438"/>
      <c r="N10" s="12"/>
    </row>
    <row r="11" spans="2:17" ht="15.75" x14ac:dyDescent="0.25">
      <c r="B11" s="544"/>
      <c r="C11" s="389"/>
      <c r="D11" s="390"/>
      <c r="E11" s="394"/>
      <c r="F11" s="395"/>
      <c r="G11" s="396"/>
      <c r="H11" s="384" t="s">
        <v>20</v>
      </c>
      <c r="I11" s="385"/>
      <c r="J11" s="386"/>
      <c r="K11" s="384" t="s">
        <v>18</v>
      </c>
      <c r="L11" s="385"/>
      <c r="M11" s="386"/>
      <c r="N11" s="11" t="s">
        <v>23</v>
      </c>
      <c r="O11" s="36"/>
      <c r="P11" s="37"/>
    </row>
    <row r="12" spans="2:17" ht="15.75" x14ac:dyDescent="0.25">
      <c r="B12" s="542" t="s">
        <v>48</v>
      </c>
      <c r="C12" s="387"/>
      <c r="D12" s="388"/>
      <c r="E12" s="391"/>
      <c r="F12" s="392"/>
      <c r="G12" s="393"/>
      <c r="H12" s="397"/>
      <c r="I12" s="398"/>
      <c r="J12" s="398"/>
      <c r="K12" s="397"/>
      <c r="L12" s="398"/>
      <c r="M12" s="398"/>
      <c r="N12" s="12"/>
    </row>
    <row r="13" spans="2:17" ht="15.75" x14ac:dyDescent="0.25">
      <c r="B13" s="544"/>
      <c r="C13" s="389"/>
      <c r="D13" s="390"/>
      <c r="E13" s="394"/>
      <c r="F13" s="395"/>
      <c r="G13" s="396"/>
      <c r="H13" s="384" t="s">
        <v>20</v>
      </c>
      <c r="I13" s="385"/>
      <c r="J13" s="386"/>
      <c r="K13" s="384" t="s">
        <v>18</v>
      </c>
      <c r="L13" s="385"/>
      <c r="M13" s="386"/>
      <c r="N13" s="11" t="s">
        <v>23</v>
      </c>
    </row>
    <row r="14" spans="2:17" ht="15.75" x14ac:dyDescent="0.25">
      <c r="B14" s="542" t="s">
        <v>49</v>
      </c>
      <c r="C14" s="387"/>
      <c r="D14" s="388"/>
      <c r="E14" s="391"/>
      <c r="F14" s="392"/>
      <c r="G14" s="393"/>
      <c r="H14" s="532"/>
      <c r="I14" s="438"/>
      <c r="J14" s="438"/>
      <c r="K14" s="532"/>
      <c r="L14" s="438"/>
      <c r="M14" s="438"/>
      <c r="N14" s="12"/>
    </row>
    <row r="15" spans="2:17" ht="15.75" x14ac:dyDescent="0.25">
      <c r="B15" s="544"/>
      <c r="C15" s="389"/>
      <c r="D15" s="390"/>
      <c r="E15" s="394"/>
      <c r="F15" s="395"/>
      <c r="G15" s="396"/>
      <c r="H15" s="384" t="s">
        <v>20</v>
      </c>
      <c r="I15" s="385"/>
      <c r="J15" s="386"/>
      <c r="K15" s="384" t="s">
        <v>18</v>
      </c>
      <c r="L15" s="385"/>
      <c r="M15" s="386"/>
      <c r="N15" s="11" t="s">
        <v>23</v>
      </c>
    </row>
    <row r="16" spans="2:17" ht="15.75" x14ac:dyDescent="0.25">
      <c r="B16" s="542" t="s">
        <v>50</v>
      </c>
      <c r="C16" s="387"/>
      <c r="D16" s="388"/>
      <c r="E16" s="391"/>
      <c r="F16" s="392"/>
      <c r="G16" s="393"/>
      <c r="H16" s="532"/>
      <c r="I16" s="438"/>
      <c r="J16" s="438"/>
      <c r="K16" s="532"/>
      <c r="L16" s="438"/>
      <c r="M16" s="438"/>
      <c r="N16" s="12"/>
    </row>
    <row r="17" spans="2:14" ht="15.75" x14ac:dyDescent="0.25">
      <c r="B17" s="544"/>
      <c r="C17" s="389"/>
      <c r="D17" s="390"/>
      <c r="E17" s="394"/>
      <c r="F17" s="395"/>
      <c r="G17" s="396"/>
      <c r="H17" s="384" t="s">
        <v>20</v>
      </c>
      <c r="I17" s="385"/>
      <c r="J17" s="386"/>
      <c r="K17" s="384" t="s">
        <v>18</v>
      </c>
      <c r="L17" s="385"/>
      <c r="M17" s="386"/>
      <c r="N17" s="11" t="s">
        <v>23</v>
      </c>
    </row>
    <row r="18" spans="2:14" ht="15.75" x14ac:dyDescent="0.25">
      <c r="B18" s="525" t="s">
        <v>51</v>
      </c>
      <c r="C18" s="525"/>
      <c r="D18" s="525"/>
      <c r="E18" s="526"/>
      <c r="F18" s="526"/>
      <c r="G18" s="526"/>
      <c r="H18" s="532"/>
      <c r="I18" s="438"/>
      <c r="J18" s="438"/>
      <c r="K18" s="532"/>
      <c r="L18" s="438"/>
      <c r="M18" s="438"/>
      <c r="N18" s="12"/>
    </row>
    <row r="19" spans="2:14" ht="15.75" x14ac:dyDescent="0.25">
      <c r="B19" s="525"/>
      <c r="C19" s="525"/>
      <c r="D19" s="525"/>
      <c r="E19" s="526"/>
      <c r="F19" s="526"/>
      <c r="G19" s="526"/>
      <c r="H19" s="384" t="s">
        <v>20</v>
      </c>
      <c r="I19" s="385"/>
      <c r="J19" s="386"/>
      <c r="K19" s="384" t="s">
        <v>18</v>
      </c>
      <c r="L19" s="385"/>
      <c r="M19" s="386"/>
      <c r="N19" s="11" t="s">
        <v>23</v>
      </c>
    </row>
    <row r="22" spans="2:14" ht="15.75" x14ac:dyDescent="0.25">
      <c r="B22" s="374" t="s">
        <v>71</v>
      </c>
      <c r="C22" s="374"/>
      <c r="D22" s="374"/>
      <c r="E22" s="374"/>
      <c r="F22" s="374"/>
      <c r="G22" s="374"/>
    </row>
    <row r="23" spans="2:14" ht="15.75" x14ac:dyDescent="0.25">
      <c r="B23" s="375" t="s">
        <v>72</v>
      </c>
      <c r="C23" s="375"/>
      <c r="D23" s="375"/>
      <c r="E23" s="375"/>
      <c r="F23" s="375" t="s">
        <v>73</v>
      </c>
      <c r="G23" s="375"/>
      <c r="H23" s="375"/>
    </row>
    <row r="24" spans="2:14" ht="15.75" x14ac:dyDescent="0.25">
      <c r="B24" s="545">
        <v>1</v>
      </c>
      <c r="C24" s="545"/>
      <c r="D24" s="545"/>
      <c r="E24" s="545"/>
      <c r="F24" s="545">
        <v>2</v>
      </c>
      <c r="G24" s="545"/>
      <c r="H24" s="545"/>
    </row>
    <row r="25" spans="2:14" ht="15.75" x14ac:dyDescent="0.25">
      <c r="B25" s="372" t="s">
        <v>74</v>
      </c>
      <c r="C25" s="372"/>
      <c r="D25" s="372"/>
      <c r="E25" s="372"/>
      <c r="F25" s="528">
        <f>F26+F28+F32+F36</f>
        <v>0</v>
      </c>
      <c r="G25" s="528"/>
      <c r="H25" s="528"/>
    </row>
    <row r="26" spans="2:14" ht="15.75" x14ac:dyDescent="0.25">
      <c r="B26" s="372" t="s">
        <v>75</v>
      </c>
      <c r="C26" s="372"/>
      <c r="D26" s="372"/>
      <c r="E26" s="372"/>
      <c r="F26" s="527"/>
      <c r="G26" s="527"/>
      <c r="H26" s="527"/>
    </row>
    <row r="27" spans="2:14" ht="15.75" x14ac:dyDescent="0.25">
      <c r="B27" s="368"/>
      <c r="C27" s="368"/>
      <c r="D27" s="368"/>
      <c r="E27" s="368"/>
      <c r="F27" s="527"/>
      <c r="G27" s="527"/>
      <c r="H27" s="527"/>
    </row>
    <row r="28" spans="2:14" ht="31.15" customHeight="1" x14ac:dyDescent="0.25">
      <c r="B28" s="372" t="s">
        <v>312</v>
      </c>
      <c r="C28" s="372"/>
      <c r="D28" s="372"/>
      <c r="E28" s="372"/>
      <c r="F28" s="528">
        <f>F31</f>
        <v>0</v>
      </c>
      <c r="G28" s="528"/>
      <c r="H28" s="528"/>
    </row>
    <row r="29" spans="2:14" ht="15.75" x14ac:dyDescent="0.25">
      <c r="B29" s="368" t="s">
        <v>253</v>
      </c>
      <c r="C29" s="368"/>
      <c r="D29" s="368"/>
      <c r="E29" s="368"/>
      <c r="F29" s="527"/>
      <c r="G29" s="527"/>
      <c r="H29" s="527"/>
    </row>
    <row r="30" spans="2:14" ht="31.5" customHeight="1" x14ac:dyDescent="0.25">
      <c r="B30" s="368" t="s">
        <v>254</v>
      </c>
      <c r="C30" s="368"/>
      <c r="D30" s="368"/>
      <c r="E30" s="368"/>
      <c r="F30" s="527"/>
      <c r="G30" s="527"/>
      <c r="H30" s="527"/>
    </row>
    <row r="31" spans="2:14" ht="15.75" x14ac:dyDescent="0.25">
      <c r="B31" s="368" t="s">
        <v>76</v>
      </c>
      <c r="C31" s="368"/>
      <c r="D31" s="368"/>
      <c r="E31" s="368"/>
      <c r="F31" s="527"/>
      <c r="G31" s="527"/>
      <c r="H31" s="527"/>
    </row>
    <row r="32" spans="2:14" ht="15.75" x14ac:dyDescent="0.25">
      <c r="B32" s="372" t="s">
        <v>313</v>
      </c>
      <c r="C32" s="372"/>
      <c r="D32" s="372"/>
      <c r="E32" s="372"/>
      <c r="F32" s="528">
        <f>F35</f>
        <v>0</v>
      </c>
      <c r="G32" s="528"/>
      <c r="H32" s="528"/>
    </row>
    <row r="33" spans="2:17" ht="15.75" x14ac:dyDescent="0.25">
      <c r="B33" s="368" t="s">
        <v>255</v>
      </c>
      <c r="C33" s="368"/>
      <c r="D33" s="368"/>
      <c r="E33" s="368"/>
      <c r="F33" s="527"/>
      <c r="G33" s="527"/>
      <c r="H33" s="527"/>
    </row>
    <row r="34" spans="2:17" ht="31.5" customHeight="1" x14ac:dyDescent="0.25">
      <c r="B34" s="368" t="s">
        <v>256</v>
      </c>
      <c r="C34" s="368"/>
      <c r="D34" s="368"/>
      <c r="E34" s="368"/>
      <c r="F34" s="527"/>
      <c r="G34" s="527"/>
      <c r="H34" s="527"/>
    </row>
    <row r="35" spans="2:17" ht="15.75" x14ac:dyDescent="0.25">
      <c r="B35" s="368" t="s">
        <v>77</v>
      </c>
      <c r="C35" s="368"/>
      <c r="D35" s="368"/>
      <c r="E35" s="368"/>
      <c r="F35" s="527">
        <f>L102</f>
        <v>0</v>
      </c>
      <c r="G35" s="527"/>
      <c r="H35" s="527"/>
    </row>
    <row r="36" spans="2:17" ht="15.75" x14ac:dyDescent="0.25">
      <c r="B36" s="372" t="s">
        <v>257</v>
      </c>
      <c r="C36" s="372"/>
      <c r="D36" s="372"/>
      <c r="E36" s="372"/>
      <c r="F36" s="527"/>
      <c r="G36" s="527"/>
      <c r="H36" s="527"/>
    </row>
    <row r="37" spans="2:17" ht="15.75" x14ac:dyDescent="0.25">
      <c r="B37" s="368"/>
      <c r="C37" s="368"/>
      <c r="D37" s="368"/>
      <c r="E37" s="368"/>
      <c r="F37" s="527"/>
      <c r="G37" s="527"/>
      <c r="H37" s="527"/>
    </row>
    <row r="38" spans="2:17" ht="15.75" x14ac:dyDescent="0.25">
      <c r="B38" s="372" t="s">
        <v>78</v>
      </c>
      <c r="C38" s="372"/>
      <c r="D38" s="372"/>
      <c r="E38" s="372"/>
      <c r="F38" s="528">
        <f>SUM(F39:H41)</f>
        <v>0</v>
      </c>
      <c r="G38" s="528"/>
      <c r="H38" s="528"/>
    </row>
    <row r="39" spans="2:17" ht="15.75" x14ac:dyDescent="0.25">
      <c r="B39" s="368" t="s">
        <v>79</v>
      </c>
      <c r="C39" s="368"/>
      <c r="D39" s="368"/>
      <c r="E39" s="368"/>
      <c r="F39" s="527">
        <f>M102</f>
        <v>0</v>
      </c>
      <c r="G39" s="527"/>
      <c r="H39" s="527"/>
    </row>
    <row r="40" spans="2:17" ht="15.75" x14ac:dyDescent="0.25">
      <c r="B40" s="368" t="s">
        <v>80</v>
      </c>
      <c r="C40" s="368"/>
      <c r="D40" s="368"/>
      <c r="E40" s="368"/>
      <c r="F40" s="527">
        <v>0</v>
      </c>
      <c r="G40" s="527"/>
      <c r="H40" s="527"/>
    </row>
    <row r="41" spans="2:17" ht="15.75" x14ac:dyDescent="0.25">
      <c r="B41" s="368" t="s">
        <v>81</v>
      </c>
      <c r="C41" s="368"/>
      <c r="D41" s="368"/>
      <c r="E41" s="368"/>
      <c r="F41" s="527">
        <v>0</v>
      </c>
      <c r="G41" s="527"/>
      <c r="H41" s="527"/>
    </row>
    <row r="42" spans="2:17" ht="15.75" x14ac:dyDescent="0.25">
      <c r="B42" s="372" t="s">
        <v>82</v>
      </c>
      <c r="C42" s="372"/>
      <c r="D42" s="372"/>
      <c r="E42" s="372"/>
      <c r="F42" s="528">
        <f>F25+F38</f>
        <v>0</v>
      </c>
      <c r="G42" s="528"/>
      <c r="H42" s="528"/>
    </row>
    <row r="44" spans="2:17" ht="15.75" x14ac:dyDescent="0.25">
      <c r="B44" s="374" t="s">
        <v>83</v>
      </c>
      <c r="C44" s="374"/>
      <c r="D44" s="374"/>
      <c r="E44" s="374"/>
      <c r="F44" s="374"/>
      <c r="G44" s="374"/>
      <c r="H44" s="374"/>
    </row>
    <row r="45" spans="2:17" ht="16.149999999999999" customHeight="1" x14ac:dyDescent="0.25">
      <c r="B45" s="435" t="s">
        <v>84</v>
      </c>
      <c r="C45" s="401" t="s">
        <v>85</v>
      </c>
      <c r="D45" s="401" t="s">
        <v>86</v>
      </c>
      <c r="E45" s="401" t="s">
        <v>87</v>
      </c>
      <c r="F45" s="401" t="s">
        <v>88</v>
      </c>
      <c r="G45" s="401" t="s">
        <v>89</v>
      </c>
      <c r="H45" s="401" t="s">
        <v>90</v>
      </c>
      <c r="I45" s="401" t="s">
        <v>91</v>
      </c>
      <c r="J45" s="401"/>
      <c r="K45" s="401"/>
      <c r="L45" s="401"/>
      <c r="M45" s="401"/>
      <c r="N45" s="401" t="s">
        <v>6</v>
      </c>
      <c r="O45" s="401"/>
      <c r="P45" s="401" t="s">
        <v>92</v>
      </c>
      <c r="Q45" s="401" t="s">
        <v>93</v>
      </c>
    </row>
    <row r="46" spans="2:17" ht="46.9" customHeight="1" x14ac:dyDescent="0.25">
      <c r="B46" s="436"/>
      <c r="C46" s="401"/>
      <c r="D46" s="401"/>
      <c r="E46" s="401"/>
      <c r="F46" s="401"/>
      <c r="G46" s="401"/>
      <c r="H46" s="401"/>
      <c r="I46" s="401" t="s">
        <v>45</v>
      </c>
      <c r="J46" s="401" t="s">
        <v>94</v>
      </c>
      <c r="K46" s="401"/>
      <c r="L46" s="401"/>
      <c r="M46" s="401" t="s">
        <v>95</v>
      </c>
      <c r="N46" s="401" t="s">
        <v>96</v>
      </c>
      <c r="O46" s="401" t="s">
        <v>97</v>
      </c>
      <c r="P46" s="401"/>
      <c r="Q46" s="401"/>
    </row>
    <row r="47" spans="2:17" ht="96" customHeight="1" x14ac:dyDescent="0.25">
      <c r="B47" s="437"/>
      <c r="C47" s="401"/>
      <c r="D47" s="401"/>
      <c r="E47" s="401"/>
      <c r="F47" s="401"/>
      <c r="G47" s="401"/>
      <c r="H47" s="401"/>
      <c r="I47" s="401"/>
      <c r="J47" s="3" t="s">
        <v>98</v>
      </c>
      <c r="K47" s="3" t="s">
        <v>99</v>
      </c>
      <c r="L47" s="3" t="s">
        <v>100</v>
      </c>
      <c r="M47" s="401"/>
      <c r="N47" s="401"/>
      <c r="O47" s="401"/>
      <c r="P47" s="401"/>
      <c r="Q47" s="401"/>
    </row>
    <row r="48" spans="2:17" ht="15.75" x14ac:dyDescent="0.25">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75" x14ac:dyDescent="0.25">
      <c r="B49" s="342" t="s">
        <v>421</v>
      </c>
      <c r="C49" s="344" t="s">
        <v>101</v>
      </c>
      <c r="D49" s="338"/>
      <c r="E49" s="338"/>
      <c r="F49" s="338" t="s">
        <v>261</v>
      </c>
      <c r="G49" s="338" t="s">
        <v>262</v>
      </c>
      <c r="H49" s="344" t="s">
        <v>102</v>
      </c>
      <c r="I49" s="350">
        <f>SUM(I65:I82)</f>
        <v>0</v>
      </c>
      <c r="J49" s="350">
        <f t="shared" ref="J49:M49" si="0">SUM(J65:J82)</f>
        <v>0</v>
      </c>
      <c r="K49" s="350">
        <f t="shared" si="0"/>
        <v>0</v>
      </c>
      <c r="L49" s="350">
        <f t="shared" si="0"/>
        <v>0</v>
      </c>
      <c r="M49" s="350">
        <f t="shared" si="0"/>
        <v>0</v>
      </c>
      <c r="N49" s="338"/>
      <c r="O49" s="12"/>
      <c r="P49" s="438"/>
      <c r="Q49" s="344"/>
    </row>
    <row r="50" spans="2:17" ht="15.75" x14ac:dyDescent="0.25">
      <c r="B50" s="343"/>
      <c r="C50" s="345"/>
      <c r="D50" s="339"/>
      <c r="E50" s="339"/>
      <c r="F50" s="339"/>
      <c r="G50" s="339"/>
      <c r="H50" s="345"/>
      <c r="I50" s="351"/>
      <c r="J50" s="351"/>
      <c r="K50" s="351"/>
      <c r="L50" s="351"/>
      <c r="M50" s="351"/>
      <c r="N50" s="354"/>
      <c r="O50" s="11" t="s">
        <v>23</v>
      </c>
      <c r="P50" s="439"/>
      <c r="Q50" s="345"/>
    </row>
    <row r="51" spans="2:17" ht="15.75" x14ac:dyDescent="0.25">
      <c r="B51" s="343"/>
      <c r="C51" s="345"/>
      <c r="D51" s="339"/>
      <c r="E51" s="339"/>
      <c r="F51" s="339"/>
      <c r="G51" s="339"/>
      <c r="H51" s="345"/>
      <c r="I51" s="351"/>
      <c r="J51" s="351"/>
      <c r="K51" s="351"/>
      <c r="L51" s="351"/>
      <c r="M51" s="351"/>
      <c r="N51" s="338"/>
      <c r="O51" s="12"/>
      <c r="P51" s="439"/>
      <c r="Q51" s="345"/>
    </row>
    <row r="52" spans="2:17" ht="15.75" x14ac:dyDescent="0.25">
      <c r="B52" s="343"/>
      <c r="C52" s="345"/>
      <c r="D52" s="339"/>
      <c r="E52" s="339"/>
      <c r="F52" s="339"/>
      <c r="G52" s="339"/>
      <c r="H52" s="345"/>
      <c r="I52" s="351"/>
      <c r="J52" s="351"/>
      <c r="K52" s="351"/>
      <c r="L52" s="351"/>
      <c r="M52" s="351"/>
      <c r="N52" s="354"/>
      <c r="O52" s="11" t="s">
        <v>23</v>
      </c>
      <c r="P52" s="439"/>
      <c r="Q52" s="345"/>
    </row>
    <row r="53" spans="2:17" ht="15.75" x14ac:dyDescent="0.25">
      <c r="B53" s="343"/>
      <c r="C53" s="345"/>
      <c r="D53" s="339"/>
      <c r="E53" s="339"/>
      <c r="F53" s="339"/>
      <c r="G53" s="339"/>
      <c r="H53" s="345"/>
      <c r="I53" s="351"/>
      <c r="J53" s="351"/>
      <c r="K53" s="351"/>
      <c r="L53" s="351"/>
      <c r="M53" s="351"/>
      <c r="N53" s="338"/>
      <c r="O53" s="12"/>
      <c r="P53" s="439"/>
      <c r="Q53" s="345"/>
    </row>
    <row r="54" spans="2:17" ht="15.75" x14ac:dyDescent="0.25">
      <c r="B54" s="343"/>
      <c r="C54" s="345"/>
      <c r="D54" s="339"/>
      <c r="E54" s="339"/>
      <c r="F54" s="339"/>
      <c r="G54" s="339"/>
      <c r="H54" s="345"/>
      <c r="I54" s="351"/>
      <c r="J54" s="351"/>
      <c r="K54" s="351"/>
      <c r="L54" s="351"/>
      <c r="M54" s="351"/>
      <c r="N54" s="354"/>
      <c r="O54" s="11" t="s">
        <v>23</v>
      </c>
      <c r="P54" s="439"/>
      <c r="Q54" s="345"/>
    </row>
    <row r="55" spans="2:17" ht="15.75" x14ac:dyDescent="0.25">
      <c r="B55" s="343"/>
      <c r="C55" s="345"/>
      <c r="D55" s="339"/>
      <c r="E55" s="339"/>
      <c r="F55" s="339"/>
      <c r="G55" s="339"/>
      <c r="H55" s="345"/>
      <c r="I55" s="351"/>
      <c r="J55" s="351"/>
      <c r="K55" s="351"/>
      <c r="L55" s="351"/>
      <c r="M55" s="351"/>
      <c r="N55" s="338"/>
      <c r="O55" s="12"/>
      <c r="P55" s="439"/>
      <c r="Q55" s="345"/>
    </row>
    <row r="56" spans="2:17" ht="15.75" x14ac:dyDescent="0.25">
      <c r="B56" s="343"/>
      <c r="C56" s="345"/>
      <c r="D56" s="339"/>
      <c r="E56" s="339"/>
      <c r="F56" s="339"/>
      <c r="G56" s="339"/>
      <c r="H56" s="345"/>
      <c r="I56" s="351"/>
      <c r="J56" s="351"/>
      <c r="K56" s="351"/>
      <c r="L56" s="351"/>
      <c r="M56" s="351"/>
      <c r="N56" s="354"/>
      <c r="O56" s="11" t="s">
        <v>23</v>
      </c>
      <c r="P56" s="439"/>
      <c r="Q56" s="345"/>
    </row>
    <row r="57" spans="2:17" ht="15.75" x14ac:dyDescent="0.25">
      <c r="B57" s="343"/>
      <c r="C57" s="345"/>
      <c r="D57" s="339"/>
      <c r="E57" s="339"/>
      <c r="F57" s="339"/>
      <c r="G57" s="339"/>
      <c r="H57" s="345"/>
      <c r="I57" s="351"/>
      <c r="J57" s="351"/>
      <c r="K57" s="351"/>
      <c r="L57" s="351"/>
      <c r="M57" s="351"/>
      <c r="N57" s="338"/>
      <c r="O57" s="12"/>
      <c r="P57" s="439"/>
      <c r="Q57" s="345"/>
    </row>
    <row r="58" spans="2:17" ht="15.75" x14ac:dyDescent="0.25">
      <c r="B58" s="343"/>
      <c r="C58" s="345"/>
      <c r="D58" s="339"/>
      <c r="E58" s="339"/>
      <c r="F58" s="339"/>
      <c r="G58" s="339"/>
      <c r="H58" s="345"/>
      <c r="I58" s="351"/>
      <c r="J58" s="351"/>
      <c r="K58" s="351"/>
      <c r="L58" s="351"/>
      <c r="M58" s="351"/>
      <c r="N58" s="354"/>
      <c r="O58" s="11" t="s">
        <v>23</v>
      </c>
      <c r="P58" s="439"/>
      <c r="Q58" s="345"/>
    </row>
    <row r="59" spans="2:17" ht="15.75" x14ac:dyDescent="0.25">
      <c r="B59" s="343"/>
      <c r="C59" s="345"/>
      <c r="D59" s="339"/>
      <c r="E59" s="339"/>
      <c r="F59" s="339"/>
      <c r="G59" s="339"/>
      <c r="H59" s="345"/>
      <c r="I59" s="351"/>
      <c r="J59" s="351"/>
      <c r="K59" s="351"/>
      <c r="L59" s="351"/>
      <c r="M59" s="351"/>
      <c r="N59" s="338"/>
      <c r="O59" s="12"/>
      <c r="P59" s="439"/>
      <c r="Q59" s="345"/>
    </row>
    <row r="60" spans="2:17" ht="15.75" x14ac:dyDescent="0.25">
      <c r="B60" s="343"/>
      <c r="C60" s="345"/>
      <c r="D60" s="339"/>
      <c r="E60" s="339"/>
      <c r="F60" s="339"/>
      <c r="G60" s="339"/>
      <c r="H60" s="345"/>
      <c r="I60" s="351"/>
      <c r="J60" s="351"/>
      <c r="K60" s="351"/>
      <c r="L60" s="351"/>
      <c r="M60" s="351"/>
      <c r="N60" s="354"/>
      <c r="O60" s="11" t="s">
        <v>23</v>
      </c>
      <c r="P60" s="439"/>
      <c r="Q60" s="345"/>
    </row>
    <row r="61" spans="2:17" ht="15.75" x14ac:dyDescent="0.25">
      <c r="B61" s="343"/>
      <c r="C61" s="345"/>
      <c r="D61" s="339"/>
      <c r="E61" s="339"/>
      <c r="F61" s="339"/>
      <c r="G61" s="339"/>
      <c r="H61" s="345"/>
      <c r="I61" s="351"/>
      <c r="J61" s="351"/>
      <c r="K61" s="351"/>
      <c r="L61" s="351"/>
      <c r="M61" s="351"/>
      <c r="N61" s="338"/>
      <c r="O61" s="12"/>
      <c r="P61" s="439"/>
      <c r="Q61" s="345"/>
    </row>
    <row r="62" spans="2:17" ht="15.75" x14ac:dyDescent="0.25">
      <c r="B62" s="343"/>
      <c r="C62" s="345"/>
      <c r="D62" s="339"/>
      <c r="E62" s="339"/>
      <c r="F62" s="339"/>
      <c r="G62" s="339"/>
      <c r="H62" s="345"/>
      <c r="I62" s="351"/>
      <c r="J62" s="351"/>
      <c r="K62" s="351"/>
      <c r="L62" s="351"/>
      <c r="M62" s="351"/>
      <c r="N62" s="354"/>
      <c r="O62" s="11" t="s">
        <v>23</v>
      </c>
      <c r="P62" s="439"/>
      <c r="Q62" s="345"/>
    </row>
    <row r="63" spans="2:17" ht="15.75" x14ac:dyDescent="0.25">
      <c r="B63" s="343"/>
      <c r="C63" s="345"/>
      <c r="D63" s="339"/>
      <c r="E63" s="339"/>
      <c r="F63" s="339"/>
      <c r="G63" s="339"/>
      <c r="H63" s="345"/>
      <c r="I63" s="351"/>
      <c r="J63" s="351"/>
      <c r="K63" s="351"/>
      <c r="L63" s="351"/>
      <c r="M63" s="351"/>
      <c r="N63" s="338"/>
      <c r="O63" s="12"/>
      <c r="P63" s="439"/>
      <c r="Q63" s="345"/>
    </row>
    <row r="64" spans="2:17" ht="15.75" x14ac:dyDescent="0.25">
      <c r="B64" s="362"/>
      <c r="C64" s="361"/>
      <c r="D64" s="354"/>
      <c r="E64" s="354"/>
      <c r="F64" s="354"/>
      <c r="G64" s="354"/>
      <c r="H64" s="361"/>
      <c r="I64" s="510"/>
      <c r="J64" s="510"/>
      <c r="K64" s="510"/>
      <c r="L64" s="510"/>
      <c r="M64" s="510"/>
      <c r="N64" s="354"/>
      <c r="O64" s="11" t="s">
        <v>23</v>
      </c>
      <c r="P64" s="556"/>
      <c r="Q64" s="361"/>
    </row>
    <row r="65" spans="2:17" ht="15.75" x14ac:dyDescent="0.25">
      <c r="B65" s="338" t="s">
        <v>422</v>
      </c>
      <c r="C65" s="340"/>
      <c r="D65" s="338"/>
      <c r="E65" s="344"/>
      <c r="F65" s="346"/>
      <c r="G65" s="338" t="s">
        <v>262</v>
      </c>
      <c r="H65" s="340"/>
      <c r="I65" s="336">
        <f>SUM(J65:M70)</f>
        <v>0</v>
      </c>
      <c r="J65" s="336">
        <v>0</v>
      </c>
      <c r="K65" s="336">
        <v>0</v>
      </c>
      <c r="L65" s="336">
        <v>0</v>
      </c>
      <c r="M65" s="336">
        <v>0</v>
      </c>
      <c r="N65" s="27"/>
      <c r="O65" s="38"/>
      <c r="P65" s="344"/>
      <c r="Q65" s="344"/>
    </row>
    <row r="66" spans="2:17" ht="15.75" x14ac:dyDescent="0.25">
      <c r="B66" s="339"/>
      <c r="C66" s="341"/>
      <c r="D66" s="339"/>
      <c r="E66" s="345"/>
      <c r="F66" s="347"/>
      <c r="G66" s="339"/>
      <c r="H66" s="341"/>
      <c r="I66" s="337"/>
      <c r="J66" s="337"/>
      <c r="K66" s="337"/>
      <c r="L66" s="337"/>
      <c r="M66" s="337"/>
      <c r="N66" s="27"/>
      <c r="O66" s="38"/>
      <c r="P66" s="345"/>
      <c r="Q66" s="345"/>
    </row>
    <row r="67" spans="2:17" ht="15.75" x14ac:dyDescent="0.25">
      <c r="B67" s="339"/>
      <c r="C67" s="341"/>
      <c r="D67" s="339"/>
      <c r="E67" s="345"/>
      <c r="F67" s="347"/>
      <c r="G67" s="339"/>
      <c r="H67" s="341"/>
      <c r="I67" s="337"/>
      <c r="J67" s="337"/>
      <c r="K67" s="337"/>
      <c r="L67" s="337"/>
      <c r="M67" s="337"/>
      <c r="N67" s="27"/>
      <c r="O67" s="38"/>
      <c r="P67" s="345"/>
      <c r="Q67" s="345"/>
    </row>
    <row r="68" spans="2:17" ht="15.75" x14ac:dyDescent="0.25">
      <c r="B68" s="339"/>
      <c r="C68" s="341"/>
      <c r="D68" s="339"/>
      <c r="E68" s="345"/>
      <c r="F68" s="347"/>
      <c r="G68" s="339"/>
      <c r="H68" s="341"/>
      <c r="I68" s="337"/>
      <c r="J68" s="337"/>
      <c r="K68" s="337"/>
      <c r="L68" s="337"/>
      <c r="M68" s="337"/>
      <c r="N68" s="27"/>
      <c r="O68" s="38"/>
      <c r="P68" s="345"/>
      <c r="Q68" s="345"/>
    </row>
    <row r="69" spans="2:17" ht="15.75" x14ac:dyDescent="0.25">
      <c r="B69" s="339"/>
      <c r="C69" s="341"/>
      <c r="D69" s="339"/>
      <c r="E69" s="345"/>
      <c r="F69" s="347"/>
      <c r="G69" s="339"/>
      <c r="H69" s="341"/>
      <c r="I69" s="337"/>
      <c r="J69" s="337"/>
      <c r="K69" s="337"/>
      <c r="L69" s="337"/>
      <c r="M69" s="337"/>
      <c r="N69" s="27"/>
      <c r="O69" s="38"/>
      <c r="P69" s="345"/>
      <c r="Q69" s="345"/>
    </row>
    <row r="70" spans="2:17" ht="15.75" x14ac:dyDescent="0.25">
      <c r="B70" s="339"/>
      <c r="C70" s="341"/>
      <c r="D70" s="339"/>
      <c r="E70" s="345"/>
      <c r="F70" s="347"/>
      <c r="G70" s="339"/>
      <c r="H70" s="341"/>
      <c r="I70" s="337"/>
      <c r="J70" s="337"/>
      <c r="K70" s="337"/>
      <c r="L70" s="337"/>
      <c r="M70" s="337"/>
      <c r="N70" s="27"/>
      <c r="O70" s="25"/>
      <c r="P70" s="361"/>
      <c r="Q70" s="361"/>
    </row>
    <row r="71" spans="2:17" ht="15.75" x14ac:dyDescent="0.25">
      <c r="B71" s="338" t="s">
        <v>423</v>
      </c>
      <c r="C71" s="340"/>
      <c r="D71" s="338"/>
      <c r="E71" s="344"/>
      <c r="F71" s="346"/>
      <c r="G71" s="338" t="s">
        <v>262</v>
      </c>
      <c r="H71" s="340"/>
      <c r="I71" s="336">
        <f>SUM(J71:M76)</f>
        <v>0</v>
      </c>
      <c r="J71" s="336">
        <v>0</v>
      </c>
      <c r="K71" s="336">
        <v>0</v>
      </c>
      <c r="L71" s="336">
        <v>0</v>
      </c>
      <c r="M71" s="336">
        <v>0</v>
      </c>
      <c r="N71" s="27"/>
      <c r="O71" s="38"/>
      <c r="P71" s="344"/>
      <c r="Q71" s="344"/>
    </row>
    <row r="72" spans="2:17" ht="15.75" x14ac:dyDescent="0.25">
      <c r="B72" s="339"/>
      <c r="C72" s="341"/>
      <c r="D72" s="339"/>
      <c r="E72" s="345"/>
      <c r="F72" s="347"/>
      <c r="G72" s="339"/>
      <c r="H72" s="341"/>
      <c r="I72" s="337"/>
      <c r="J72" s="337"/>
      <c r="K72" s="337"/>
      <c r="L72" s="337"/>
      <c r="M72" s="337"/>
      <c r="N72" s="27"/>
      <c r="O72" s="38"/>
      <c r="P72" s="345"/>
      <c r="Q72" s="345"/>
    </row>
    <row r="73" spans="2:17" ht="15.75" x14ac:dyDescent="0.25">
      <c r="B73" s="339"/>
      <c r="C73" s="341"/>
      <c r="D73" s="339"/>
      <c r="E73" s="345"/>
      <c r="F73" s="347"/>
      <c r="G73" s="339"/>
      <c r="H73" s="341"/>
      <c r="I73" s="337"/>
      <c r="J73" s="337"/>
      <c r="K73" s="337"/>
      <c r="L73" s="337"/>
      <c r="M73" s="337"/>
      <c r="N73" s="27"/>
      <c r="O73" s="25"/>
      <c r="P73" s="345"/>
      <c r="Q73" s="345"/>
    </row>
    <row r="74" spans="2:17" ht="15.75" x14ac:dyDescent="0.25">
      <c r="B74" s="339"/>
      <c r="C74" s="341"/>
      <c r="D74" s="339"/>
      <c r="E74" s="345"/>
      <c r="F74" s="347"/>
      <c r="G74" s="339"/>
      <c r="H74" s="341"/>
      <c r="I74" s="337"/>
      <c r="J74" s="337"/>
      <c r="K74" s="337"/>
      <c r="L74" s="337"/>
      <c r="M74" s="337"/>
      <c r="N74" s="27"/>
      <c r="O74" s="38"/>
      <c r="P74" s="345"/>
      <c r="Q74" s="345"/>
    </row>
    <row r="75" spans="2:17" ht="15.75" x14ac:dyDescent="0.25">
      <c r="B75" s="339"/>
      <c r="C75" s="341"/>
      <c r="D75" s="339"/>
      <c r="E75" s="345"/>
      <c r="F75" s="347"/>
      <c r="G75" s="339"/>
      <c r="H75" s="341"/>
      <c r="I75" s="337"/>
      <c r="J75" s="337"/>
      <c r="K75" s="337"/>
      <c r="L75" s="337"/>
      <c r="M75" s="337"/>
      <c r="N75" s="27"/>
      <c r="O75" s="38"/>
      <c r="P75" s="345"/>
      <c r="Q75" s="345"/>
    </row>
    <row r="76" spans="2:17" ht="15.75" x14ac:dyDescent="0.25">
      <c r="B76" s="339"/>
      <c r="C76" s="341"/>
      <c r="D76" s="339"/>
      <c r="E76" s="345"/>
      <c r="F76" s="347"/>
      <c r="G76" s="339"/>
      <c r="H76" s="341"/>
      <c r="I76" s="337"/>
      <c r="J76" s="337"/>
      <c r="K76" s="337"/>
      <c r="L76" s="337"/>
      <c r="M76" s="337"/>
      <c r="N76" s="27"/>
      <c r="O76" s="25"/>
      <c r="P76" s="345"/>
      <c r="Q76" s="345"/>
    </row>
    <row r="77" spans="2:17" ht="15.75" x14ac:dyDescent="0.25">
      <c r="B77" s="338" t="s">
        <v>424</v>
      </c>
      <c r="C77" s="340"/>
      <c r="D77" s="338"/>
      <c r="E77" s="344"/>
      <c r="F77" s="346"/>
      <c r="G77" s="338" t="s">
        <v>262</v>
      </c>
      <c r="H77" s="340"/>
      <c r="I77" s="336">
        <f>SUM(J77:M82)</f>
        <v>0</v>
      </c>
      <c r="J77" s="336">
        <v>0</v>
      </c>
      <c r="K77" s="336">
        <v>0</v>
      </c>
      <c r="L77" s="336">
        <v>0</v>
      </c>
      <c r="M77" s="336">
        <v>0</v>
      </c>
      <c r="N77" s="27"/>
      <c r="O77" s="38"/>
      <c r="P77" s="344"/>
      <c r="Q77" s="344"/>
    </row>
    <row r="78" spans="2:17" ht="15.75" x14ac:dyDescent="0.25">
      <c r="B78" s="339"/>
      <c r="C78" s="341"/>
      <c r="D78" s="339"/>
      <c r="E78" s="345"/>
      <c r="F78" s="347"/>
      <c r="G78" s="339"/>
      <c r="H78" s="341"/>
      <c r="I78" s="337"/>
      <c r="J78" s="337"/>
      <c r="K78" s="337"/>
      <c r="L78" s="337"/>
      <c r="M78" s="337"/>
      <c r="N78" s="27"/>
      <c r="O78" s="38"/>
      <c r="P78" s="345"/>
      <c r="Q78" s="345"/>
    </row>
    <row r="79" spans="2:17" ht="15.75" x14ac:dyDescent="0.25">
      <c r="B79" s="339"/>
      <c r="C79" s="341"/>
      <c r="D79" s="339"/>
      <c r="E79" s="345"/>
      <c r="F79" s="347"/>
      <c r="G79" s="339"/>
      <c r="H79" s="341"/>
      <c r="I79" s="337"/>
      <c r="J79" s="337"/>
      <c r="K79" s="337"/>
      <c r="L79" s="337"/>
      <c r="M79" s="337"/>
      <c r="N79" s="27"/>
      <c r="O79" s="25"/>
      <c r="P79" s="345"/>
      <c r="Q79" s="345"/>
    </row>
    <row r="80" spans="2:17" ht="15.75" x14ac:dyDescent="0.25">
      <c r="B80" s="339"/>
      <c r="C80" s="341"/>
      <c r="D80" s="339"/>
      <c r="E80" s="345"/>
      <c r="F80" s="347"/>
      <c r="G80" s="339"/>
      <c r="H80" s="341"/>
      <c r="I80" s="337"/>
      <c r="J80" s="337"/>
      <c r="K80" s="337"/>
      <c r="L80" s="337"/>
      <c r="M80" s="337"/>
      <c r="N80" s="27"/>
      <c r="O80" s="38"/>
      <c r="P80" s="345"/>
      <c r="Q80" s="345"/>
    </row>
    <row r="81" spans="2:17" ht="15.75" x14ac:dyDescent="0.25">
      <c r="B81" s="339"/>
      <c r="C81" s="341"/>
      <c r="D81" s="339"/>
      <c r="E81" s="345"/>
      <c r="F81" s="347"/>
      <c r="G81" s="339"/>
      <c r="H81" s="341"/>
      <c r="I81" s="337"/>
      <c r="J81" s="337"/>
      <c r="K81" s="337"/>
      <c r="L81" s="337"/>
      <c r="M81" s="337"/>
      <c r="N81" s="27"/>
      <c r="O81" s="38"/>
      <c r="P81" s="345"/>
      <c r="Q81" s="345"/>
    </row>
    <row r="82" spans="2:17" ht="15.75" x14ac:dyDescent="0.25">
      <c r="B82" s="339"/>
      <c r="C82" s="341"/>
      <c r="D82" s="339"/>
      <c r="E82" s="345"/>
      <c r="F82" s="347"/>
      <c r="G82" s="339"/>
      <c r="H82" s="341"/>
      <c r="I82" s="337"/>
      <c r="J82" s="337"/>
      <c r="K82" s="337"/>
      <c r="L82" s="337"/>
      <c r="M82" s="337"/>
      <c r="N82" s="27"/>
      <c r="O82" s="25"/>
      <c r="P82" s="361"/>
      <c r="Q82" s="361"/>
    </row>
    <row r="83" spans="2:17" ht="15.75" x14ac:dyDescent="0.25">
      <c r="B83" s="342" t="s">
        <v>425</v>
      </c>
      <c r="C83" s="340"/>
      <c r="D83" s="338"/>
      <c r="E83" s="338"/>
      <c r="F83" s="340"/>
      <c r="G83" s="338" t="s">
        <v>262</v>
      </c>
      <c r="H83" s="340"/>
      <c r="I83" s="350">
        <f>SUM(I89:I101)</f>
        <v>0</v>
      </c>
      <c r="J83" s="350">
        <f t="shared" ref="J83:M83" si="1">SUM(J89:J101)</f>
        <v>0</v>
      </c>
      <c r="K83" s="350">
        <f t="shared" si="1"/>
        <v>0</v>
      </c>
      <c r="L83" s="350">
        <f t="shared" si="1"/>
        <v>0</v>
      </c>
      <c r="M83" s="350">
        <f t="shared" si="1"/>
        <v>0</v>
      </c>
      <c r="N83" s="338"/>
      <c r="O83" s="38"/>
      <c r="P83" s="355"/>
      <c r="Q83" s="344"/>
    </row>
    <row r="84" spans="2:17" ht="15.75" x14ac:dyDescent="0.25">
      <c r="B84" s="343"/>
      <c r="C84" s="341"/>
      <c r="D84" s="339"/>
      <c r="E84" s="339"/>
      <c r="F84" s="341"/>
      <c r="G84" s="339"/>
      <c r="H84" s="341"/>
      <c r="I84" s="351"/>
      <c r="J84" s="351"/>
      <c r="K84" s="351"/>
      <c r="L84" s="351"/>
      <c r="M84" s="351"/>
      <c r="N84" s="354"/>
      <c r="O84" s="11" t="s">
        <v>23</v>
      </c>
      <c r="P84" s="356"/>
      <c r="Q84" s="345"/>
    </row>
    <row r="85" spans="2:17" ht="15.75" x14ac:dyDescent="0.25">
      <c r="B85" s="343"/>
      <c r="C85" s="341"/>
      <c r="D85" s="339"/>
      <c r="E85" s="339"/>
      <c r="F85" s="341"/>
      <c r="G85" s="339"/>
      <c r="H85" s="341"/>
      <c r="I85" s="351"/>
      <c r="J85" s="351"/>
      <c r="K85" s="351"/>
      <c r="L85" s="351"/>
      <c r="M85" s="351"/>
      <c r="N85" s="338"/>
      <c r="O85" s="44"/>
      <c r="P85" s="356"/>
      <c r="Q85" s="345"/>
    </row>
    <row r="86" spans="2:17" ht="15.75" x14ac:dyDescent="0.25">
      <c r="B86" s="343"/>
      <c r="C86" s="341"/>
      <c r="D86" s="339"/>
      <c r="E86" s="339"/>
      <c r="F86" s="341"/>
      <c r="G86" s="339"/>
      <c r="H86" s="341"/>
      <c r="I86" s="351"/>
      <c r="J86" s="351"/>
      <c r="K86" s="351"/>
      <c r="L86" s="351"/>
      <c r="M86" s="351"/>
      <c r="N86" s="354"/>
      <c r="O86" s="11" t="s">
        <v>23</v>
      </c>
      <c r="P86" s="356"/>
      <c r="Q86" s="345"/>
    </row>
    <row r="87" spans="2:17" ht="15.75" x14ac:dyDescent="0.25">
      <c r="B87" s="343"/>
      <c r="C87" s="341"/>
      <c r="D87" s="339"/>
      <c r="E87" s="339"/>
      <c r="F87" s="341"/>
      <c r="G87" s="339"/>
      <c r="H87" s="341"/>
      <c r="I87" s="351"/>
      <c r="J87" s="351"/>
      <c r="K87" s="351"/>
      <c r="L87" s="351"/>
      <c r="M87" s="351"/>
      <c r="N87" s="338"/>
      <c r="O87" s="44"/>
      <c r="P87" s="356"/>
      <c r="Q87" s="345"/>
    </row>
    <row r="88" spans="2:17" ht="15.75" x14ac:dyDescent="0.25">
      <c r="B88" s="362"/>
      <c r="C88" s="363"/>
      <c r="D88" s="354"/>
      <c r="E88" s="354"/>
      <c r="F88" s="363"/>
      <c r="G88" s="354"/>
      <c r="H88" s="363"/>
      <c r="I88" s="510"/>
      <c r="J88" s="510"/>
      <c r="K88" s="510"/>
      <c r="L88" s="510"/>
      <c r="M88" s="510"/>
      <c r="N88" s="354"/>
      <c r="O88" s="11" t="s">
        <v>23</v>
      </c>
      <c r="P88" s="643"/>
      <c r="Q88" s="361"/>
    </row>
    <row r="89" spans="2:17" ht="15.75" x14ac:dyDescent="0.25">
      <c r="B89" s="338" t="s">
        <v>426</v>
      </c>
      <c r="C89" s="340"/>
      <c r="D89" s="338"/>
      <c r="E89" s="344"/>
      <c r="F89" s="340"/>
      <c r="G89" s="338" t="s">
        <v>262</v>
      </c>
      <c r="H89" s="340"/>
      <c r="I89" s="350">
        <f>SUM(J89:M94)</f>
        <v>0</v>
      </c>
      <c r="J89" s="350">
        <v>0</v>
      </c>
      <c r="K89" s="350">
        <v>0</v>
      </c>
      <c r="L89" s="350">
        <v>0</v>
      </c>
      <c r="M89" s="350">
        <v>0</v>
      </c>
      <c r="N89" s="30"/>
      <c r="O89" s="43"/>
      <c r="P89" s="344"/>
      <c r="Q89" s="344"/>
    </row>
    <row r="90" spans="2:17" ht="15.75" x14ac:dyDescent="0.25">
      <c r="B90" s="339"/>
      <c r="C90" s="341"/>
      <c r="D90" s="339"/>
      <c r="E90" s="345"/>
      <c r="F90" s="341"/>
      <c r="G90" s="339"/>
      <c r="H90" s="341"/>
      <c r="I90" s="351"/>
      <c r="J90" s="351"/>
      <c r="K90" s="351"/>
      <c r="L90" s="351"/>
      <c r="M90" s="351"/>
      <c r="N90" s="27"/>
      <c r="O90" s="38"/>
      <c r="P90" s="345"/>
      <c r="Q90" s="345"/>
    </row>
    <row r="91" spans="2:17" ht="15.75" x14ac:dyDescent="0.25">
      <c r="B91" s="339"/>
      <c r="C91" s="341"/>
      <c r="D91" s="339"/>
      <c r="E91" s="345"/>
      <c r="F91" s="341"/>
      <c r="G91" s="339"/>
      <c r="H91" s="341"/>
      <c r="I91" s="351"/>
      <c r="J91" s="351"/>
      <c r="K91" s="351"/>
      <c r="L91" s="351"/>
      <c r="M91" s="351"/>
      <c r="N91" s="27"/>
      <c r="O91" s="38"/>
      <c r="P91" s="345"/>
      <c r="Q91" s="345"/>
    </row>
    <row r="92" spans="2:17" ht="15.75" x14ac:dyDescent="0.25">
      <c r="B92" s="339"/>
      <c r="C92" s="341"/>
      <c r="D92" s="339"/>
      <c r="E92" s="345"/>
      <c r="F92" s="341"/>
      <c r="G92" s="339"/>
      <c r="H92" s="341"/>
      <c r="I92" s="351"/>
      <c r="J92" s="351"/>
      <c r="K92" s="351"/>
      <c r="L92" s="351"/>
      <c r="M92" s="351"/>
      <c r="N92" s="27"/>
      <c r="O92" s="38"/>
      <c r="P92" s="345"/>
      <c r="Q92" s="345"/>
    </row>
    <row r="93" spans="2:17" ht="15.75" x14ac:dyDescent="0.25">
      <c r="B93" s="339"/>
      <c r="C93" s="341"/>
      <c r="D93" s="339"/>
      <c r="E93" s="345"/>
      <c r="F93" s="341"/>
      <c r="G93" s="339"/>
      <c r="H93" s="341"/>
      <c r="I93" s="351"/>
      <c r="J93" s="351"/>
      <c r="K93" s="351"/>
      <c r="L93" s="351"/>
      <c r="M93" s="351"/>
      <c r="N93" s="24"/>
      <c r="O93" s="43"/>
      <c r="P93" s="345"/>
      <c r="Q93" s="345"/>
    </row>
    <row r="94" spans="2:17" ht="15.75" x14ac:dyDescent="0.25">
      <c r="B94" s="354"/>
      <c r="C94" s="363"/>
      <c r="D94" s="354"/>
      <c r="E94" s="361"/>
      <c r="F94" s="363"/>
      <c r="G94" s="354"/>
      <c r="H94" s="363"/>
      <c r="I94" s="510"/>
      <c r="J94" s="510"/>
      <c r="K94" s="510"/>
      <c r="L94" s="510"/>
      <c r="M94" s="510"/>
      <c r="N94" s="32"/>
      <c r="O94" s="11"/>
      <c r="P94" s="555"/>
      <c r="Q94" s="361"/>
    </row>
    <row r="95" spans="2:17" ht="15.75" x14ac:dyDescent="0.25">
      <c r="B95" s="338" t="s">
        <v>427</v>
      </c>
      <c r="C95" s="340"/>
      <c r="D95" s="338"/>
      <c r="E95" s="344"/>
      <c r="F95" s="346"/>
      <c r="G95" s="338" t="s">
        <v>262</v>
      </c>
      <c r="H95" s="340"/>
      <c r="I95" s="336">
        <f>SUM(J95:M101)</f>
        <v>0</v>
      </c>
      <c r="J95" s="336">
        <v>0</v>
      </c>
      <c r="K95" s="336">
        <v>0</v>
      </c>
      <c r="L95" s="336">
        <v>0</v>
      </c>
      <c r="M95" s="336">
        <v>0</v>
      </c>
      <c r="N95" s="27"/>
      <c r="O95" s="38"/>
      <c r="P95" s="344"/>
      <c r="Q95" s="344"/>
    </row>
    <row r="96" spans="2:17" ht="15.75" x14ac:dyDescent="0.25">
      <c r="B96" s="339"/>
      <c r="C96" s="341"/>
      <c r="D96" s="339"/>
      <c r="E96" s="345"/>
      <c r="F96" s="347"/>
      <c r="G96" s="339"/>
      <c r="H96" s="341"/>
      <c r="I96" s="337"/>
      <c r="J96" s="337"/>
      <c r="K96" s="337"/>
      <c r="L96" s="337"/>
      <c r="M96" s="337"/>
      <c r="N96" s="27"/>
      <c r="O96" s="38"/>
      <c r="P96" s="345"/>
      <c r="Q96" s="345"/>
    </row>
    <row r="97" spans="2:17" ht="15.75" x14ac:dyDescent="0.25">
      <c r="B97" s="339"/>
      <c r="C97" s="341"/>
      <c r="D97" s="339"/>
      <c r="E97" s="345"/>
      <c r="F97" s="347"/>
      <c r="G97" s="339"/>
      <c r="H97" s="341"/>
      <c r="I97" s="337"/>
      <c r="J97" s="337"/>
      <c r="K97" s="337"/>
      <c r="L97" s="337"/>
      <c r="M97" s="337"/>
      <c r="N97" s="27"/>
      <c r="O97" s="25"/>
      <c r="P97" s="345"/>
      <c r="Q97" s="345"/>
    </row>
    <row r="98" spans="2:17" ht="15.75" x14ac:dyDescent="0.25">
      <c r="B98" s="339"/>
      <c r="C98" s="341"/>
      <c r="D98" s="339"/>
      <c r="E98" s="345"/>
      <c r="F98" s="347"/>
      <c r="G98" s="339"/>
      <c r="H98" s="341"/>
      <c r="I98" s="337"/>
      <c r="J98" s="337"/>
      <c r="K98" s="337"/>
      <c r="L98" s="337"/>
      <c r="M98" s="337"/>
      <c r="N98" s="27"/>
      <c r="O98" s="38"/>
      <c r="P98" s="345"/>
      <c r="Q98" s="345"/>
    </row>
    <row r="99" spans="2:17" ht="15.75" x14ac:dyDescent="0.25">
      <c r="B99" s="339"/>
      <c r="C99" s="341"/>
      <c r="D99" s="339"/>
      <c r="E99" s="345"/>
      <c r="F99" s="347"/>
      <c r="G99" s="339"/>
      <c r="H99" s="341"/>
      <c r="I99" s="337"/>
      <c r="J99" s="337"/>
      <c r="K99" s="337"/>
      <c r="L99" s="337"/>
      <c r="M99" s="337"/>
      <c r="N99" s="27"/>
      <c r="O99" s="38"/>
      <c r="P99" s="345"/>
      <c r="Q99" s="345"/>
    </row>
    <row r="100" spans="2:17" ht="15.75" x14ac:dyDescent="0.25">
      <c r="B100" s="339"/>
      <c r="C100" s="341"/>
      <c r="D100" s="339"/>
      <c r="E100" s="345"/>
      <c r="F100" s="347"/>
      <c r="G100" s="339"/>
      <c r="H100" s="341"/>
      <c r="I100" s="337"/>
      <c r="J100" s="337"/>
      <c r="K100" s="337"/>
      <c r="L100" s="337"/>
      <c r="M100" s="337"/>
      <c r="N100" s="30"/>
      <c r="O100" s="38"/>
      <c r="P100" s="345"/>
      <c r="Q100" s="345"/>
    </row>
    <row r="101" spans="2:17" ht="15.75" x14ac:dyDescent="0.25">
      <c r="B101" s="339"/>
      <c r="C101" s="341"/>
      <c r="D101" s="339"/>
      <c r="E101" s="345"/>
      <c r="F101" s="347"/>
      <c r="G101" s="339"/>
      <c r="H101" s="341"/>
      <c r="I101" s="337"/>
      <c r="J101" s="337"/>
      <c r="K101" s="337"/>
      <c r="L101" s="337"/>
      <c r="M101" s="337"/>
      <c r="N101" s="27"/>
      <c r="O101" s="25"/>
      <c r="P101" s="361"/>
      <c r="Q101" s="361"/>
    </row>
    <row r="102" spans="2:17" ht="15.75" x14ac:dyDescent="0.25">
      <c r="B102" s="560" t="s">
        <v>105</v>
      </c>
      <c r="C102" s="560"/>
      <c r="D102" s="560"/>
      <c r="E102" s="560"/>
      <c r="F102" s="560"/>
      <c r="G102" s="560"/>
      <c r="H102" s="560"/>
      <c r="I102" s="48">
        <f>I49+I83</f>
        <v>0</v>
      </c>
      <c r="J102" s="48">
        <f t="shared" ref="J102:M102" si="2">J49+J83</f>
        <v>0</v>
      </c>
      <c r="K102" s="48">
        <f t="shared" si="2"/>
        <v>0</v>
      </c>
      <c r="L102" s="48">
        <f t="shared" si="2"/>
        <v>0</v>
      </c>
      <c r="M102" s="48">
        <f t="shared" si="2"/>
        <v>0</v>
      </c>
      <c r="N102" s="561"/>
      <c r="O102" s="561"/>
      <c r="P102" s="561"/>
      <c r="Q102" s="561"/>
    </row>
    <row r="104" spans="2:17" ht="15.75" x14ac:dyDescent="0.25">
      <c r="B104" s="448" t="s">
        <v>106</v>
      </c>
      <c r="C104" s="448"/>
      <c r="D104" s="448"/>
      <c r="E104" s="448"/>
    </row>
    <row r="105" spans="2:17" ht="35.450000000000003" customHeight="1" x14ac:dyDescent="0.25">
      <c r="B105" s="10" t="s">
        <v>3</v>
      </c>
      <c r="C105" s="401" t="s">
        <v>107</v>
      </c>
      <c r="D105" s="401"/>
      <c r="E105" s="401"/>
      <c r="F105" s="400" t="s">
        <v>108</v>
      </c>
      <c r="G105" s="400"/>
      <c r="H105" s="400"/>
      <c r="I105" s="400"/>
      <c r="J105" s="401" t="s">
        <v>109</v>
      </c>
      <c r="K105" s="400"/>
      <c r="L105" s="400"/>
      <c r="M105" s="400"/>
    </row>
    <row r="106" spans="2:17" ht="15.75" x14ac:dyDescent="0.25">
      <c r="B106" s="4">
        <v>1</v>
      </c>
      <c r="C106" s="365">
        <v>2</v>
      </c>
      <c r="D106" s="365"/>
      <c r="E106" s="365"/>
      <c r="F106" s="365">
        <v>3</v>
      </c>
      <c r="G106" s="365"/>
      <c r="H106" s="365"/>
      <c r="I106" s="365"/>
      <c r="J106" s="365">
        <v>4</v>
      </c>
      <c r="K106" s="365"/>
      <c r="L106" s="365"/>
      <c r="M106" s="365"/>
    </row>
    <row r="107" spans="2:17" ht="33" customHeight="1" x14ac:dyDescent="0.25">
      <c r="B107" s="8"/>
      <c r="C107" s="673" t="s">
        <v>304</v>
      </c>
      <c r="D107" s="673"/>
      <c r="E107" s="673"/>
      <c r="F107" s="456"/>
      <c r="G107" s="456"/>
      <c r="H107" s="456"/>
      <c r="I107" s="456"/>
      <c r="J107" s="456"/>
      <c r="K107" s="456"/>
      <c r="L107" s="456"/>
      <c r="M107" s="456"/>
    </row>
    <row r="109" spans="2:17" ht="15.75" x14ac:dyDescent="0.25">
      <c r="B109" s="448" t="s">
        <v>110</v>
      </c>
      <c r="C109" s="448"/>
      <c r="D109" s="448"/>
      <c r="E109" s="448"/>
      <c r="F109" s="448"/>
    </row>
    <row r="110" spans="2:17" ht="33.6" customHeight="1" x14ac:dyDescent="0.25">
      <c r="B110" s="10" t="s">
        <v>3</v>
      </c>
      <c r="C110" s="400" t="s">
        <v>111</v>
      </c>
      <c r="D110" s="400"/>
      <c r="E110" s="400"/>
      <c r="F110" s="400" t="s">
        <v>108</v>
      </c>
      <c r="G110" s="400"/>
      <c r="H110" s="400"/>
      <c r="I110" s="400"/>
      <c r="J110" s="401" t="s">
        <v>112</v>
      </c>
      <c r="K110" s="400"/>
      <c r="L110" s="400"/>
      <c r="M110" s="400"/>
    </row>
    <row r="111" spans="2:17" ht="15.75" x14ac:dyDescent="0.25">
      <c r="B111" s="4">
        <v>1</v>
      </c>
      <c r="C111" s="365">
        <v>2</v>
      </c>
      <c r="D111" s="365"/>
      <c r="E111" s="365"/>
      <c r="F111" s="365">
        <v>3</v>
      </c>
      <c r="G111" s="365"/>
      <c r="H111" s="365"/>
      <c r="I111" s="365"/>
      <c r="J111" s="365">
        <v>4</v>
      </c>
      <c r="K111" s="365"/>
      <c r="L111" s="365"/>
      <c r="M111" s="365"/>
    </row>
    <row r="112" spans="2:17" ht="48" customHeight="1" x14ac:dyDescent="0.25">
      <c r="B112" s="8"/>
      <c r="C112" s="673" t="s">
        <v>305</v>
      </c>
      <c r="D112" s="673"/>
      <c r="E112" s="673"/>
      <c r="F112" s="456"/>
      <c r="G112" s="456"/>
      <c r="H112" s="456"/>
      <c r="I112" s="456"/>
      <c r="J112" s="456"/>
      <c r="K112" s="456"/>
      <c r="L112" s="456"/>
      <c r="M112" s="456"/>
    </row>
    <row r="114" spans="2:13" ht="15.75" x14ac:dyDescent="0.25">
      <c r="B114" s="448" t="s">
        <v>113</v>
      </c>
      <c r="C114" s="448"/>
      <c r="D114" s="448"/>
    </row>
    <row r="115" spans="2:13" ht="38.450000000000003" customHeight="1" x14ac:dyDescent="0.25">
      <c r="B115" s="10" t="s">
        <v>3</v>
      </c>
      <c r="C115" s="401" t="s">
        <v>114</v>
      </c>
      <c r="D115" s="401"/>
      <c r="E115" s="401"/>
      <c r="F115" s="449" t="s">
        <v>115</v>
      </c>
      <c r="G115" s="450"/>
      <c r="H115" s="450"/>
      <c r="I115" s="450"/>
      <c r="J115" s="450"/>
      <c r="K115" s="450"/>
      <c r="L115" s="450"/>
      <c r="M115" s="451"/>
    </row>
    <row r="116" spans="2:13" ht="15.75" x14ac:dyDescent="0.25">
      <c r="B116" s="4">
        <v>1</v>
      </c>
      <c r="C116" s="365">
        <v>2</v>
      </c>
      <c r="D116" s="365"/>
      <c r="E116" s="365"/>
      <c r="F116" s="452">
        <v>3</v>
      </c>
      <c r="G116" s="453"/>
      <c r="H116" s="453"/>
      <c r="I116" s="453"/>
      <c r="J116" s="453"/>
      <c r="K116" s="453"/>
      <c r="L116" s="453"/>
      <c r="M116" s="454"/>
    </row>
    <row r="117" spans="2:13" ht="14.45" customHeight="1" x14ac:dyDescent="0.25">
      <c r="B117" s="26" t="s">
        <v>15</v>
      </c>
      <c r="C117" s="444"/>
      <c r="D117" s="444"/>
      <c r="E117" s="444"/>
      <c r="F117" s="445"/>
      <c r="G117" s="446"/>
      <c r="H117" s="446"/>
      <c r="I117" s="446"/>
      <c r="J117" s="446"/>
      <c r="K117" s="446"/>
      <c r="L117" s="446"/>
      <c r="M117" s="447"/>
    </row>
    <row r="119" spans="2:13" ht="15.75" x14ac:dyDescent="0.25">
      <c r="B119" s="448" t="s">
        <v>116</v>
      </c>
      <c r="C119" s="448"/>
      <c r="D119" s="448"/>
      <c r="E119" s="448"/>
      <c r="F119" s="448"/>
      <c r="G119" s="448"/>
    </row>
    <row r="120" spans="2:13" ht="15.6" customHeight="1" x14ac:dyDescent="0.25">
      <c r="B120" s="10" t="s">
        <v>3</v>
      </c>
      <c r="C120" s="449" t="s">
        <v>117</v>
      </c>
      <c r="D120" s="450"/>
      <c r="E120" s="450"/>
      <c r="F120" s="450"/>
      <c r="G120" s="450"/>
      <c r="H120" s="450"/>
      <c r="I120" s="450"/>
      <c r="J120" s="450"/>
      <c r="K120" s="450"/>
      <c r="L120" s="450"/>
      <c r="M120" s="451"/>
    </row>
    <row r="121" spans="2:13" ht="15.75" x14ac:dyDescent="0.25">
      <c r="B121" s="4">
        <v>1</v>
      </c>
      <c r="C121" s="452">
        <v>2</v>
      </c>
      <c r="D121" s="453"/>
      <c r="E121" s="453"/>
      <c r="F121" s="453"/>
      <c r="G121" s="453"/>
      <c r="H121" s="453"/>
      <c r="I121" s="453"/>
      <c r="J121" s="453"/>
      <c r="K121" s="453"/>
      <c r="L121" s="453"/>
      <c r="M121" s="454"/>
    </row>
    <row r="122" spans="2:13" ht="15.75" x14ac:dyDescent="0.25">
      <c r="B122" s="8"/>
      <c r="C122" s="670" t="s">
        <v>306</v>
      </c>
      <c r="D122" s="671"/>
      <c r="E122" s="671"/>
      <c r="F122" s="671"/>
      <c r="G122" s="671"/>
      <c r="H122" s="671"/>
      <c r="I122" s="671"/>
      <c r="J122" s="671"/>
      <c r="K122" s="671"/>
      <c r="L122" s="671"/>
      <c r="M122" s="672"/>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35"/>
  <sheetViews>
    <sheetView zoomScaleNormal="100" workbookViewId="0">
      <pane xSplit="8" ySplit="8" topLeftCell="I9" activePane="bottomRight" state="frozen"/>
      <selection activeCell="P125" sqref="P125:P129"/>
      <selection pane="topRight" activeCell="P125" sqref="P125:P129"/>
      <selection pane="bottomLeft" activeCell="P125" sqref="P125:P129"/>
      <selection pane="bottomRight" activeCell="J31" sqref="J31"/>
    </sheetView>
  </sheetViews>
  <sheetFormatPr defaultRowHeight="15" x14ac:dyDescent="0.25"/>
  <cols>
    <col min="1" max="1" width="4" customWidth="1"/>
    <col min="2" max="2" width="6.28515625" customWidth="1"/>
    <col min="3" max="3" width="27" customWidth="1"/>
    <col min="4" max="4" width="17.85546875" customWidth="1"/>
    <col min="5" max="5" width="19.5703125" customWidth="1"/>
    <col min="6" max="6" width="18.28515625" customWidth="1"/>
    <col min="7" max="7" width="16" customWidth="1"/>
    <col min="8" max="8" width="27" customWidth="1"/>
    <col min="9" max="9" width="15.7109375" customWidth="1"/>
    <col min="10" max="10" width="20.42578125" customWidth="1"/>
    <col min="11" max="11" width="19.85546875" customWidth="1"/>
    <col min="12" max="12" width="20.5703125" customWidth="1"/>
    <col min="13" max="13" width="13.5703125" bestFit="1" customWidth="1"/>
    <col min="14" max="14" width="19.85546875" customWidth="1"/>
    <col min="15" max="15" width="20.28515625" customWidth="1"/>
  </cols>
  <sheetData>
    <row r="2" spans="2:14" s="7" customFormat="1" ht="15.75" x14ac:dyDescent="0.25">
      <c r="B2" s="505" t="s">
        <v>33</v>
      </c>
      <c r="C2" s="505"/>
      <c r="D2" s="505"/>
      <c r="E2" s="505"/>
      <c r="F2" s="505"/>
      <c r="G2" s="505"/>
      <c r="H2" s="505"/>
      <c r="I2" s="505"/>
      <c r="J2" s="505"/>
      <c r="K2" s="505"/>
      <c r="L2" s="505"/>
    </row>
    <row r="3" spans="2:14" s="7" customFormat="1" ht="15.75" x14ac:dyDescent="0.25">
      <c r="B3" s="505" t="s">
        <v>34</v>
      </c>
      <c r="C3" s="505"/>
      <c r="D3" s="505"/>
      <c r="E3" s="505"/>
      <c r="F3" s="505"/>
      <c r="G3" s="505"/>
      <c r="H3" s="505"/>
      <c r="I3" s="505"/>
      <c r="J3" s="505"/>
      <c r="K3" s="505"/>
      <c r="L3" s="505"/>
    </row>
    <row r="4" spans="2:14" s="7" customFormat="1" ht="15.75" x14ac:dyDescent="0.25"/>
    <row r="5" spans="2:14" s="7" customFormat="1" ht="15.75" x14ac:dyDescent="0.25">
      <c r="B5" s="374" t="s">
        <v>35</v>
      </c>
      <c r="C5" s="374"/>
      <c r="D5" s="374"/>
      <c r="E5" s="374"/>
    </row>
    <row r="6" spans="2:14" ht="31.15" customHeight="1" x14ac:dyDescent="0.25">
      <c r="B6" s="401" t="s">
        <v>3</v>
      </c>
      <c r="C6" s="401" t="s">
        <v>36</v>
      </c>
      <c r="D6" s="401"/>
      <c r="E6" s="401" t="s">
        <v>37</v>
      </c>
      <c r="F6" s="401" t="s">
        <v>38</v>
      </c>
      <c r="G6" s="401" t="s">
        <v>39</v>
      </c>
      <c r="H6" s="401" t="s">
        <v>40</v>
      </c>
      <c r="I6" s="401" t="s">
        <v>41</v>
      </c>
      <c r="J6" s="401" t="s">
        <v>42</v>
      </c>
      <c r="K6" s="401"/>
      <c r="L6" s="401"/>
      <c r="M6" s="1"/>
    </row>
    <row r="7" spans="2:14" ht="64.150000000000006" customHeight="1" x14ac:dyDescent="0.25">
      <c r="B7" s="401"/>
      <c r="C7" s="3" t="s">
        <v>43</v>
      </c>
      <c r="D7" s="3" t="s">
        <v>44</v>
      </c>
      <c r="E7" s="401"/>
      <c r="F7" s="401"/>
      <c r="G7" s="401"/>
      <c r="H7" s="401"/>
      <c r="I7" s="401"/>
      <c r="J7" s="3" t="s">
        <v>45</v>
      </c>
      <c r="K7" s="3" t="s">
        <v>46</v>
      </c>
      <c r="L7" s="3" t="s">
        <v>47</v>
      </c>
      <c r="M7" s="1"/>
    </row>
    <row r="8" spans="2:14" ht="15.75" x14ac:dyDescent="0.25">
      <c r="B8" s="5">
        <v>1</v>
      </c>
      <c r="C8" s="5">
        <v>2</v>
      </c>
      <c r="D8" s="5">
        <v>3</v>
      </c>
      <c r="E8" s="5">
        <v>4</v>
      </c>
      <c r="F8" s="5">
        <v>5</v>
      </c>
      <c r="G8" s="5">
        <v>6</v>
      </c>
      <c r="H8" s="5">
        <v>7</v>
      </c>
      <c r="I8" s="5">
        <v>8</v>
      </c>
      <c r="J8" s="5">
        <v>9</v>
      </c>
      <c r="K8" s="5">
        <v>10</v>
      </c>
      <c r="L8" s="5">
        <v>11</v>
      </c>
    </row>
    <row r="9" spans="2:14" ht="92.25" customHeight="1" x14ac:dyDescent="0.25">
      <c r="B9" s="24" t="s">
        <v>15</v>
      </c>
      <c r="C9" s="306" t="s">
        <v>231</v>
      </c>
      <c r="D9" s="26" t="s">
        <v>232</v>
      </c>
      <c r="E9" s="24" t="s">
        <v>147</v>
      </c>
      <c r="F9" s="24" t="s">
        <v>152</v>
      </c>
      <c r="G9" s="26" t="s">
        <v>233</v>
      </c>
      <c r="H9" s="24" t="s">
        <v>234</v>
      </c>
      <c r="I9" s="24" t="s">
        <v>235</v>
      </c>
      <c r="J9" s="9">
        <f>'IV skyrius I skirsnis'!I159</f>
        <v>22604571.300000001</v>
      </c>
      <c r="K9" s="21">
        <f>'IV skyrius I skirsnis'!L159</f>
        <v>18883575</v>
      </c>
      <c r="L9" s="9">
        <f>'IV skyrius I skirsnis'!J159</f>
        <v>0</v>
      </c>
    </row>
    <row r="10" spans="2:14" ht="94.5" x14ac:dyDescent="0.25">
      <c r="B10" s="24" t="s">
        <v>48</v>
      </c>
      <c r="C10" s="306" t="s">
        <v>238</v>
      </c>
      <c r="D10" s="24" t="s">
        <v>239</v>
      </c>
      <c r="E10" s="24" t="s">
        <v>161</v>
      </c>
      <c r="F10" s="8"/>
      <c r="G10" s="26" t="s">
        <v>233</v>
      </c>
      <c r="H10" s="24" t="s">
        <v>234</v>
      </c>
      <c r="I10" s="24" t="s">
        <v>235</v>
      </c>
      <c r="J10" s="9">
        <f>'IV skyrius II skirsnis'!I78</f>
        <v>2471096.1</v>
      </c>
      <c r="K10" s="9">
        <f>'IV skyrius II skirsnis'!L78</f>
        <v>2100431.6799999997</v>
      </c>
      <c r="L10" s="9">
        <f>'IV skyrius II skirsnis'!J78</f>
        <v>0</v>
      </c>
      <c r="N10" s="22"/>
    </row>
    <row r="11" spans="2:14" ht="15.75" x14ac:dyDescent="0.25">
      <c r="B11" s="338" t="s">
        <v>49</v>
      </c>
      <c r="C11" s="500" t="s">
        <v>428</v>
      </c>
      <c r="D11" s="476" t="s">
        <v>240</v>
      </c>
      <c r="E11" s="338" t="s">
        <v>222</v>
      </c>
      <c r="F11" s="508"/>
      <c r="G11" s="476" t="s">
        <v>233</v>
      </c>
      <c r="H11" s="338" t="s">
        <v>234</v>
      </c>
      <c r="I11" s="338" t="s">
        <v>235</v>
      </c>
      <c r="J11" s="67">
        <f>'IV skyrius III skirsnis'!I77</f>
        <v>16108098.07</v>
      </c>
      <c r="K11" s="67">
        <f>'IV skyrius III skirsnis'!L77</f>
        <v>13691883.35</v>
      </c>
      <c r="L11" s="67">
        <f>'IV skyrius III skirsnis'!J77</f>
        <v>0</v>
      </c>
    </row>
    <row r="12" spans="2:14" ht="42" customHeight="1" x14ac:dyDescent="0.25">
      <c r="B12" s="354"/>
      <c r="C12" s="502"/>
      <c r="D12" s="478"/>
      <c r="E12" s="354"/>
      <c r="F12" s="507"/>
      <c r="G12" s="478"/>
      <c r="H12" s="354"/>
      <c r="I12" s="354"/>
      <c r="J12" s="150"/>
      <c r="K12" s="150"/>
      <c r="L12" s="107"/>
    </row>
    <row r="13" spans="2:14" ht="47.25" x14ac:dyDescent="0.25">
      <c r="B13" s="27" t="s">
        <v>50</v>
      </c>
      <c r="C13" s="305" t="s">
        <v>241</v>
      </c>
      <c r="D13" s="253" t="s">
        <v>242</v>
      </c>
      <c r="E13" s="27" t="s">
        <v>180</v>
      </c>
      <c r="F13" s="27"/>
      <c r="G13" s="253" t="s">
        <v>233</v>
      </c>
      <c r="H13" s="27" t="s">
        <v>234</v>
      </c>
      <c r="I13" s="27" t="s">
        <v>235</v>
      </c>
      <c r="J13" s="67">
        <f>'IV skyrius IV skirsnis'!I71</f>
        <v>15882352.990000002</v>
      </c>
      <c r="K13" s="67">
        <f>'IV skyrius IV skirsnis'!L71</f>
        <v>13500000</v>
      </c>
      <c r="L13" s="67">
        <f>'IV skyrius IV skirsnis'!J71</f>
        <v>0</v>
      </c>
    </row>
    <row r="14" spans="2:14" ht="15.75" x14ac:dyDescent="0.25">
      <c r="B14" s="338" t="s">
        <v>51</v>
      </c>
      <c r="C14" s="500" t="s">
        <v>243</v>
      </c>
      <c r="D14" s="476" t="s">
        <v>244</v>
      </c>
      <c r="E14" s="338" t="s">
        <v>211</v>
      </c>
      <c r="F14" s="508"/>
      <c r="G14" s="476" t="s">
        <v>233</v>
      </c>
      <c r="H14" s="338" t="s">
        <v>234</v>
      </c>
      <c r="I14" s="338" t="s">
        <v>235</v>
      </c>
      <c r="J14" s="67">
        <f>'IV skyrius V skirsnis'!I107</f>
        <v>39849733.700000003</v>
      </c>
      <c r="K14" s="67">
        <f>'IV skyrius V skirsnis'!L107</f>
        <v>15171604.729999999</v>
      </c>
      <c r="L14" s="67">
        <f>'IV skyrius V skirsnis'!J107</f>
        <v>0</v>
      </c>
      <c r="M14" s="22"/>
    </row>
    <row r="15" spans="2:14" ht="99" customHeight="1" x14ac:dyDescent="0.25">
      <c r="B15" s="354"/>
      <c r="C15" s="502"/>
      <c r="D15" s="478"/>
      <c r="E15" s="354"/>
      <c r="F15" s="507"/>
      <c r="G15" s="478"/>
      <c r="H15" s="354"/>
      <c r="I15" s="354"/>
      <c r="J15" s="285"/>
      <c r="K15" s="285"/>
      <c r="L15" s="108"/>
    </row>
    <row r="16" spans="2:14" ht="15.75" x14ac:dyDescent="0.25">
      <c r="B16" s="339" t="s">
        <v>52</v>
      </c>
      <c r="C16" s="501" t="s">
        <v>121</v>
      </c>
      <c r="D16" s="477" t="s">
        <v>245</v>
      </c>
      <c r="E16" s="339" t="s">
        <v>226</v>
      </c>
      <c r="F16" s="506"/>
      <c r="G16" s="477" t="s">
        <v>233</v>
      </c>
      <c r="H16" s="339" t="s">
        <v>234</v>
      </c>
      <c r="I16" s="495" t="s">
        <v>235</v>
      </c>
      <c r="J16" s="67">
        <f>'IV skyrius VI skirsnis'!I72</f>
        <v>9163488.4100000001</v>
      </c>
      <c r="K16" s="67">
        <f>'IV skyrius VI skirsnis'!L72</f>
        <v>7788964.29</v>
      </c>
      <c r="L16" s="67">
        <f>'IV skyrius VI skirsnis'!J72</f>
        <v>0</v>
      </c>
      <c r="M16" s="22"/>
      <c r="N16" s="22"/>
    </row>
    <row r="17" spans="2:15" ht="101.25" customHeight="1" x14ac:dyDescent="0.25">
      <c r="B17" s="354"/>
      <c r="C17" s="502"/>
      <c r="D17" s="478"/>
      <c r="E17" s="354"/>
      <c r="F17" s="507"/>
      <c r="G17" s="478"/>
      <c r="H17" s="354"/>
      <c r="I17" s="354"/>
      <c r="J17" s="285"/>
      <c r="K17" s="285"/>
      <c r="L17" s="108"/>
    </row>
    <row r="18" spans="2:15" ht="15.75" x14ac:dyDescent="0.25">
      <c r="B18" s="338" t="s">
        <v>461</v>
      </c>
      <c r="C18" s="500" t="s">
        <v>248</v>
      </c>
      <c r="D18" s="476" t="s">
        <v>512</v>
      </c>
      <c r="E18" s="338" t="s">
        <v>249</v>
      </c>
      <c r="F18" s="508"/>
      <c r="G18" s="476" t="s">
        <v>233</v>
      </c>
      <c r="H18" s="338" t="s">
        <v>234</v>
      </c>
      <c r="I18" s="338" t="s">
        <v>235</v>
      </c>
      <c r="J18" s="67">
        <f>'IV skyrius VII skirsnis'!I78</f>
        <v>16045170.579999998</v>
      </c>
      <c r="K18" s="138">
        <f>'IV skyrius VII skirsnis'!L78</f>
        <v>13638394.33</v>
      </c>
      <c r="L18" s="67">
        <v>0</v>
      </c>
      <c r="M18" s="22"/>
    </row>
    <row r="19" spans="2:15" ht="98.25" customHeight="1" x14ac:dyDescent="0.25">
      <c r="B19" s="354"/>
      <c r="C19" s="502"/>
      <c r="D19" s="478"/>
      <c r="E19" s="354"/>
      <c r="F19" s="507"/>
      <c r="G19" s="478"/>
      <c r="H19" s="354"/>
      <c r="I19" s="354"/>
      <c r="J19" s="237"/>
      <c r="K19" s="237"/>
      <c r="L19" s="107"/>
    </row>
    <row r="20" spans="2:15" ht="38.25" customHeight="1" x14ac:dyDescent="0.25">
      <c r="B20" s="338" t="s">
        <v>462</v>
      </c>
      <c r="C20" s="500" t="s">
        <v>463</v>
      </c>
      <c r="D20" s="476" t="s">
        <v>464</v>
      </c>
      <c r="E20" s="338" t="s">
        <v>129</v>
      </c>
      <c r="F20" s="286" t="s">
        <v>127</v>
      </c>
      <c r="G20" s="476" t="s">
        <v>233</v>
      </c>
      <c r="H20" s="338" t="s">
        <v>234</v>
      </c>
      <c r="I20" s="338" t="s">
        <v>235</v>
      </c>
      <c r="J20" s="497">
        <f>'IV skyrius VIII skirsnis'!I88</f>
        <v>0</v>
      </c>
      <c r="K20" s="497">
        <f>'IV skyrius VIII skirsnis'!L88</f>
        <v>0</v>
      </c>
      <c r="L20" s="497">
        <v>0</v>
      </c>
    </row>
    <row r="21" spans="2:15" ht="127.5" customHeight="1" x14ac:dyDescent="0.25">
      <c r="B21" s="338"/>
      <c r="C21" s="500"/>
      <c r="D21" s="476"/>
      <c r="E21" s="338"/>
      <c r="F21" s="286" t="s">
        <v>134</v>
      </c>
      <c r="G21" s="476"/>
      <c r="H21" s="338"/>
      <c r="I21" s="338"/>
      <c r="J21" s="497"/>
      <c r="K21" s="497"/>
      <c r="L21" s="497"/>
    </row>
    <row r="22" spans="2:15" ht="15.75" x14ac:dyDescent="0.25">
      <c r="B22" s="338">
        <v>9</v>
      </c>
      <c r="C22" s="500" t="s">
        <v>246</v>
      </c>
      <c r="D22" s="476" t="s">
        <v>527</v>
      </c>
      <c r="E22" s="338" t="s">
        <v>165</v>
      </c>
      <c r="F22" s="508"/>
      <c r="G22" s="476" t="s">
        <v>233</v>
      </c>
      <c r="H22" s="338" t="s">
        <v>234</v>
      </c>
      <c r="I22" s="338" t="s">
        <v>235</v>
      </c>
      <c r="J22" s="138">
        <f>'IV skyriaus IX skirsnis'!I115</f>
        <v>16026531.110000001</v>
      </c>
      <c r="K22" s="138">
        <f>'IV skyriaus IX skirsnis'!L115</f>
        <v>13361928.620000001</v>
      </c>
      <c r="L22" s="67">
        <v>0</v>
      </c>
    </row>
    <row r="23" spans="2:15" ht="51" customHeight="1" x14ac:dyDescent="0.25">
      <c r="B23" s="354"/>
      <c r="C23" s="502"/>
      <c r="D23" s="478"/>
      <c r="E23" s="354"/>
      <c r="F23" s="507"/>
      <c r="G23" s="478"/>
      <c r="H23" s="354"/>
      <c r="I23" s="354"/>
      <c r="J23" s="287"/>
      <c r="K23" s="285"/>
      <c r="L23" s="108"/>
      <c r="N23" s="22"/>
    </row>
    <row r="24" spans="2:15" ht="63" x14ac:dyDescent="0.25">
      <c r="B24" s="64" t="s">
        <v>54</v>
      </c>
      <c r="C24" s="306" t="s">
        <v>247</v>
      </c>
      <c r="D24" s="26" t="s">
        <v>616</v>
      </c>
      <c r="E24" s="24" t="s">
        <v>202</v>
      </c>
      <c r="F24" s="24" t="s">
        <v>207</v>
      </c>
      <c r="G24" s="26" t="s">
        <v>233</v>
      </c>
      <c r="H24" s="24" t="s">
        <v>234</v>
      </c>
      <c r="I24" s="24" t="s">
        <v>235</v>
      </c>
      <c r="J24" s="252">
        <f>'IV skyriaus X skirsnis'!I75</f>
        <v>5867530.5999999996</v>
      </c>
      <c r="K24" s="252">
        <f>'IV skyriaus X skirsnis'!L75</f>
        <v>4987400.99</v>
      </c>
      <c r="L24" s="9">
        <f>'IV skyriaus X skirsnis'!J72</f>
        <v>0</v>
      </c>
    </row>
    <row r="25" spans="2:15" ht="15.75" x14ac:dyDescent="0.25">
      <c r="B25" s="338" t="s">
        <v>615</v>
      </c>
      <c r="C25" s="500" t="s">
        <v>648</v>
      </c>
      <c r="D25" s="338" t="s">
        <v>617</v>
      </c>
      <c r="E25" s="338" t="s">
        <v>134</v>
      </c>
      <c r="F25" s="338" t="s">
        <v>136</v>
      </c>
      <c r="G25" s="476" t="s">
        <v>233</v>
      </c>
      <c r="H25" s="338" t="s">
        <v>234</v>
      </c>
      <c r="I25" s="338" t="s">
        <v>235</v>
      </c>
      <c r="J25" s="138">
        <f>'IV skyriaus XI skirsnis'!I193</f>
        <v>37952550.710000001</v>
      </c>
      <c r="K25" s="138">
        <f>'IV skyriaus XI skirsnis'!L193</f>
        <v>31617164.120000005</v>
      </c>
      <c r="L25" s="497" t="s">
        <v>707</v>
      </c>
    </row>
    <row r="26" spans="2:15" ht="82.5" customHeight="1" x14ac:dyDescent="0.25">
      <c r="B26" s="339"/>
      <c r="C26" s="501"/>
      <c r="D26" s="339"/>
      <c r="E26" s="339"/>
      <c r="F26" s="354"/>
      <c r="G26" s="477"/>
      <c r="H26" s="339"/>
      <c r="I26" s="339"/>
      <c r="J26" s="237"/>
      <c r="K26" s="237"/>
      <c r="L26" s="498"/>
    </row>
    <row r="27" spans="2:15" ht="31.5" x14ac:dyDescent="0.25">
      <c r="B27" s="339"/>
      <c r="C27" s="501"/>
      <c r="D27" s="339"/>
      <c r="E27" s="339"/>
      <c r="F27" s="24" t="s">
        <v>127</v>
      </c>
      <c r="G27" s="477"/>
      <c r="H27" s="339"/>
      <c r="I27" s="339"/>
      <c r="J27" s="177"/>
      <c r="K27" s="307"/>
      <c r="L27" s="498"/>
    </row>
    <row r="28" spans="2:15" ht="31.5" x14ac:dyDescent="0.25">
      <c r="B28" s="339"/>
      <c r="C28" s="501"/>
      <c r="D28" s="339"/>
      <c r="E28" s="339"/>
      <c r="F28" s="24" t="s">
        <v>649</v>
      </c>
      <c r="G28" s="477"/>
      <c r="H28" s="339"/>
      <c r="I28" s="339"/>
      <c r="J28" s="177"/>
      <c r="K28" s="307"/>
      <c r="L28" s="498"/>
    </row>
    <row r="29" spans="2:15" ht="63" x14ac:dyDescent="0.25">
      <c r="B29" s="339"/>
      <c r="C29" s="501"/>
      <c r="D29" s="339"/>
      <c r="E29" s="339"/>
      <c r="F29" s="24" t="s">
        <v>180</v>
      </c>
      <c r="G29" s="477"/>
      <c r="H29" s="339"/>
      <c r="I29" s="339"/>
      <c r="J29" s="177"/>
      <c r="K29" s="307"/>
      <c r="L29" s="498"/>
    </row>
    <row r="30" spans="2:15" ht="67.5" customHeight="1" x14ac:dyDescent="0.25">
      <c r="B30" s="354"/>
      <c r="C30" s="502"/>
      <c r="D30" s="354"/>
      <c r="E30" s="354"/>
      <c r="F30" s="24" t="s">
        <v>650</v>
      </c>
      <c r="G30" s="478"/>
      <c r="H30" s="354"/>
      <c r="I30" s="354"/>
      <c r="J30" s="178"/>
      <c r="K30" s="292"/>
      <c r="L30" s="499"/>
      <c r="M30" s="94"/>
      <c r="N30" s="94"/>
      <c r="O30" s="21"/>
    </row>
    <row r="31" spans="2:15" ht="15.75" x14ac:dyDescent="0.25">
      <c r="B31" s="134"/>
      <c r="C31" s="503" t="s">
        <v>45</v>
      </c>
      <c r="D31" s="504"/>
      <c r="E31" s="504"/>
      <c r="F31" s="504"/>
      <c r="G31" s="504"/>
      <c r="H31" s="504"/>
      <c r="I31" s="504"/>
      <c r="J31" s="311">
        <f>J25+J24+J22+J20+J18+J16+J14+J13+J11+J10+J9</f>
        <v>181971123.56999999</v>
      </c>
      <c r="K31" s="311">
        <f>K9+K10+K11+K13+K14+K16+K18+K20+K22+K24+K25</f>
        <v>134741347.11000001</v>
      </c>
      <c r="L31" s="132">
        <v>500000</v>
      </c>
      <c r="M31" s="131"/>
      <c r="N31" s="22"/>
    </row>
    <row r="32" spans="2:15" ht="15.75" x14ac:dyDescent="0.25">
      <c r="B32" s="133"/>
      <c r="C32" s="509"/>
      <c r="D32" s="509"/>
      <c r="E32" s="509"/>
      <c r="F32" s="509"/>
      <c r="G32" s="509"/>
      <c r="H32" s="509"/>
      <c r="I32" s="509"/>
      <c r="J32" s="312"/>
      <c r="K32" s="312"/>
      <c r="L32" s="125"/>
      <c r="M32" s="81"/>
      <c r="N32" s="22"/>
    </row>
    <row r="33" spans="2:12" ht="15.75" x14ac:dyDescent="0.25">
      <c r="B33" s="419" t="s">
        <v>708</v>
      </c>
      <c r="C33" s="419"/>
      <c r="D33" s="419"/>
    </row>
    <row r="35" spans="2:12" x14ac:dyDescent="0.25">
      <c r="L35" s="60"/>
    </row>
  </sheetData>
  <mergeCells count="73">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2:I32"/>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3:D33"/>
    <mergeCell ref="C31:I31"/>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5:H30"/>
    <mergeCell ref="I25:I30"/>
    <mergeCell ref="L25:L30"/>
    <mergeCell ref="B25:B30"/>
    <mergeCell ref="C25:C30"/>
    <mergeCell ref="D25:D30"/>
    <mergeCell ref="E25:E30"/>
    <mergeCell ref="G25:G30"/>
    <mergeCell ref="F25:F26"/>
  </mergeCells>
  <phoneticPr fontId="6"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5:C30"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182"/>
  <sheetViews>
    <sheetView zoomScaleNormal="100" workbookViewId="0">
      <pane ySplit="7" topLeftCell="A162" activePane="bottomLeft" state="frozen"/>
      <selection activeCell="P125" sqref="P125:P129"/>
      <selection pane="bottomLeft"/>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20" customWidth="1"/>
    <col min="10" max="10" width="10.7109375" customWidth="1"/>
    <col min="11" max="11" width="14.7109375" customWidth="1"/>
    <col min="12" max="12" width="19" customWidth="1"/>
    <col min="13" max="13" width="18.28515625" bestFit="1" customWidth="1"/>
    <col min="14" max="14" width="44.7109375" customWidth="1"/>
    <col min="15" max="15" width="12.42578125" customWidth="1"/>
    <col min="16" max="17" width="14.28515625" customWidth="1"/>
    <col min="19" max="19" width="12.5703125" bestFit="1" customWidth="1"/>
  </cols>
  <sheetData>
    <row r="1" spans="2:17" ht="15.75" x14ac:dyDescent="0.25">
      <c r="B1" s="7"/>
      <c r="C1" s="7"/>
      <c r="D1" s="7"/>
      <c r="E1" s="7"/>
      <c r="F1" s="7"/>
      <c r="G1" s="7"/>
      <c r="H1" s="7"/>
      <c r="I1" s="7"/>
      <c r="J1" s="7"/>
      <c r="K1" s="7"/>
      <c r="L1" s="7"/>
      <c r="M1" s="7"/>
      <c r="N1" s="7"/>
      <c r="O1" s="7"/>
      <c r="P1" s="7"/>
      <c r="Q1" s="7"/>
    </row>
    <row r="2" spans="2:17" ht="15.75" x14ac:dyDescent="0.25">
      <c r="B2" s="505" t="s">
        <v>55</v>
      </c>
      <c r="C2" s="505"/>
      <c r="D2" s="505"/>
      <c r="E2" s="505"/>
      <c r="F2" s="505"/>
      <c r="G2" s="505"/>
      <c r="H2" s="505"/>
      <c r="I2" s="505"/>
      <c r="J2" s="505"/>
      <c r="K2" s="505"/>
      <c r="L2" s="505"/>
      <c r="M2" s="505"/>
      <c r="N2" s="505"/>
      <c r="O2" s="505"/>
      <c r="P2" s="505"/>
      <c r="Q2" s="505"/>
    </row>
    <row r="3" spans="2:17" ht="15.75" x14ac:dyDescent="0.25">
      <c r="B3" s="505" t="s">
        <v>56</v>
      </c>
      <c r="C3" s="505"/>
      <c r="D3" s="505"/>
      <c r="E3" s="505"/>
      <c r="F3" s="505"/>
      <c r="G3" s="505"/>
      <c r="H3" s="505"/>
      <c r="I3" s="505"/>
      <c r="J3" s="505"/>
      <c r="K3" s="505"/>
      <c r="L3" s="505"/>
      <c r="M3" s="505"/>
      <c r="N3" s="505"/>
      <c r="O3" s="505"/>
      <c r="P3" s="505"/>
      <c r="Q3" s="505"/>
    </row>
    <row r="4" spans="2:17" ht="15.75" x14ac:dyDescent="0.25">
      <c r="B4" s="7"/>
      <c r="C4" s="7"/>
      <c r="D4" s="7"/>
      <c r="E4" s="7"/>
      <c r="F4" s="7"/>
      <c r="G4" s="7"/>
      <c r="H4" s="7"/>
      <c r="I4" s="7"/>
      <c r="J4" s="7"/>
      <c r="K4" s="7"/>
      <c r="L4" s="7"/>
      <c r="M4" s="7"/>
      <c r="N4" s="7"/>
      <c r="O4" s="7"/>
      <c r="P4" s="7"/>
      <c r="Q4" s="7"/>
    </row>
    <row r="5" spans="2:17" ht="15.75" x14ac:dyDescent="0.25">
      <c r="B5" s="505" t="s">
        <v>236</v>
      </c>
      <c r="C5" s="505"/>
      <c r="D5" s="505"/>
      <c r="E5" s="505"/>
      <c r="F5" s="505"/>
      <c r="G5" s="505"/>
      <c r="H5" s="505"/>
      <c r="I5" s="505"/>
      <c r="J5" s="505"/>
      <c r="K5" s="505"/>
      <c r="L5" s="505"/>
      <c r="M5" s="505"/>
      <c r="N5" s="505"/>
      <c r="O5" s="505"/>
      <c r="P5" s="505"/>
      <c r="Q5" s="505"/>
    </row>
    <row r="6" spans="2:17" ht="15.75" x14ac:dyDescent="0.25">
      <c r="B6" s="6"/>
      <c r="C6" s="6"/>
      <c r="D6" s="6"/>
      <c r="E6" s="6"/>
      <c r="F6" s="6"/>
      <c r="G6" s="6"/>
      <c r="H6" s="6"/>
      <c r="I6" s="6"/>
      <c r="J6" s="6"/>
      <c r="K6" s="6"/>
      <c r="L6" s="6"/>
      <c r="M6" s="6"/>
      <c r="N6" s="6"/>
      <c r="O6" s="6"/>
      <c r="P6" s="6"/>
      <c r="Q6" s="6"/>
    </row>
    <row r="7" spans="2:17" ht="15.75" x14ac:dyDescent="0.25">
      <c r="B7" s="505" t="s">
        <v>250</v>
      </c>
      <c r="C7" s="505"/>
      <c r="D7" s="505"/>
      <c r="E7" s="505"/>
      <c r="F7" s="505"/>
      <c r="G7" s="505"/>
      <c r="H7" s="505"/>
      <c r="I7" s="505"/>
      <c r="J7" s="505"/>
      <c r="K7" s="505"/>
      <c r="L7" s="505"/>
      <c r="M7" s="505"/>
      <c r="N7" s="505"/>
      <c r="O7" s="505"/>
      <c r="P7" s="505"/>
      <c r="Q7" s="505"/>
    </row>
    <row r="8" spans="2:17" ht="15.75" x14ac:dyDescent="0.25">
      <c r="B8" s="6"/>
      <c r="C8" s="6"/>
      <c r="D8" s="6"/>
      <c r="E8" s="6"/>
      <c r="F8" s="6"/>
      <c r="G8" s="6"/>
      <c r="H8" s="6"/>
      <c r="I8" s="6"/>
      <c r="J8" s="6"/>
      <c r="K8" s="6"/>
      <c r="L8" s="6"/>
      <c r="M8" s="6"/>
      <c r="N8" s="6"/>
      <c r="O8" s="6"/>
      <c r="P8" s="6"/>
      <c r="Q8" s="6"/>
    </row>
    <row r="9" spans="2:17" ht="15.75" x14ac:dyDescent="0.25">
      <c r="B9" s="374" t="s">
        <v>57</v>
      </c>
      <c r="C9" s="374"/>
      <c r="D9" s="374"/>
      <c r="E9" s="374"/>
      <c r="F9" s="374"/>
      <c r="G9" s="374"/>
      <c r="H9" s="374"/>
      <c r="I9" s="7"/>
      <c r="J9" s="7"/>
      <c r="K9" s="7"/>
      <c r="L9" s="7"/>
      <c r="M9" s="7"/>
      <c r="N9" s="7"/>
      <c r="O9" s="7"/>
      <c r="P9" s="7"/>
      <c r="Q9" s="7"/>
    </row>
    <row r="10" spans="2:17" ht="21.6" customHeight="1" x14ac:dyDescent="0.25">
      <c r="B10" s="400" t="s">
        <v>3</v>
      </c>
      <c r="C10" s="400" t="s">
        <v>58</v>
      </c>
      <c r="D10" s="400"/>
      <c r="E10" s="401" t="s">
        <v>59</v>
      </c>
      <c r="F10" s="401"/>
      <c r="G10" s="401"/>
      <c r="H10" s="401" t="s">
        <v>60</v>
      </c>
      <c r="I10" s="401"/>
      <c r="J10" s="401"/>
      <c r="K10" s="400" t="s">
        <v>61</v>
      </c>
      <c r="L10" s="400"/>
      <c r="M10" s="400"/>
      <c r="N10" s="400"/>
    </row>
    <row r="11" spans="2:17" ht="34.15" customHeight="1" x14ac:dyDescent="0.25">
      <c r="B11" s="400"/>
      <c r="C11" s="400"/>
      <c r="D11" s="400"/>
      <c r="E11" s="401"/>
      <c r="F11" s="401"/>
      <c r="G11" s="401"/>
      <c r="H11" s="401"/>
      <c r="I11" s="401"/>
      <c r="J11" s="401"/>
      <c r="K11" s="401" t="s">
        <v>62</v>
      </c>
      <c r="L11" s="401"/>
      <c r="M11" s="401"/>
      <c r="N11" s="3" t="s">
        <v>63</v>
      </c>
      <c r="O11" s="1"/>
      <c r="P11" s="1"/>
      <c r="Q11" s="1"/>
    </row>
    <row r="12" spans="2:17" ht="15.75" x14ac:dyDescent="0.25">
      <c r="B12" s="4">
        <v>1</v>
      </c>
      <c r="C12" s="365">
        <v>2</v>
      </c>
      <c r="D12" s="365"/>
      <c r="E12" s="365">
        <v>3</v>
      </c>
      <c r="F12" s="365"/>
      <c r="G12" s="365"/>
      <c r="H12" s="365">
        <v>4</v>
      </c>
      <c r="I12" s="365"/>
      <c r="J12" s="365"/>
      <c r="K12" s="365">
        <v>5</v>
      </c>
      <c r="L12" s="365"/>
      <c r="M12" s="365"/>
      <c r="N12" s="118">
        <v>6</v>
      </c>
    </row>
    <row r="13" spans="2:17" ht="15.75" customHeight="1" x14ac:dyDescent="0.25">
      <c r="B13" s="542" t="s">
        <v>15</v>
      </c>
      <c r="C13" s="387" t="s">
        <v>64</v>
      </c>
      <c r="D13" s="388"/>
      <c r="E13" s="391" t="s">
        <v>65</v>
      </c>
      <c r="F13" s="392"/>
      <c r="G13" s="393"/>
      <c r="H13" s="533">
        <v>7140</v>
      </c>
      <c r="I13" s="534"/>
      <c r="J13" s="535"/>
      <c r="K13" s="533">
        <v>7140</v>
      </c>
      <c r="L13" s="534"/>
      <c r="M13" s="535"/>
      <c r="N13" s="38">
        <f>O66</f>
        <v>8404</v>
      </c>
    </row>
    <row r="14" spans="2:17" ht="15.75" customHeight="1" x14ac:dyDescent="0.25">
      <c r="B14" s="543"/>
      <c r="C14" s="405"/>
      <c r="D14" s="406"/>
      <c r="E14" s="407"/>
      <c r="F14" s="408"/>
      <c r="G14" s="409"/>
      <c r="H14" s="536" t="s">
        <v>149</v>
      </c>
      <c r="I14" s="537"/>
      <c r="J14" s="538"/>
      <c r="K14" s="536" t="s">
        <v>18</v>
      </c>
      <c r="L14" s="537"/>
      <c r="M14" s="538"/>
      <c r="N14" s="223"/>
    </row>
    <row r="15" spans="2:17" ht="15.75" x14ac:dyDescent="0.25">
      <c r="B15" s="544"/>
      <c r="C15" s="389"/>
      <c r="D15" s="390"/>
      <c r="E15" s="394"/>
      <c r="F15" s="395"/>
      <c r="G15" s="396"/>
      <c r="H15" s="384"/>
      <c r="I15" s="385"/>
      <c r="J15" s="386"/>
      <c r="K15" s="384"/>
      <c r="L15" s="385"/>
      <c r="M15" s="386"/>
      <c r="N15" s="51" t="s">
        <v>23</v>
      </c>
      <c r="O15" s="37"/>
      <c r="P15" s="37"/>
    </row>
    <row r="16" spans="2:17" ht="15.75" customHeight="1" x14ac:dyDescent="0.25">
      <c r="B16" s="542" t="s">
        <v>48</v>
      </c>
      <c r="C16" s="387" t="s">
        <v>67</v>
      </c>
      <c r="D16" s="388"/>
      <c r="E16" s="391" t="s">
        <v>68</v>
      </c>
      <c r="F16" s="392"/>
      <c r="G16" s="393"/>
      <c r="H16" s="397">
        <v>1200</v>
      </c>
      <c r="I16" s="398"/>
      <c r="J16" s="398"/>
      <c r="K16" s="397">
        <v>1200</v>
      </c>
      <c r="L16" s="398"/>
      <c r="M16" s="398"/>
      <c r="N16" s="38">
        <f>O57</f>
        <v>1647</v>
      </c>
    </row>
    <row r="17" spans="2:14" ht="15.75" customHeight="1" x14ac:dyDescent="0.25">
      <c r="B17" s="543"/>
      <c r="C17" s="405"/>
      <c r="D17" s="406"/>
      <c r="E17" s="407"/>
      <c r="F17" s="408"/>
      <c r="G17" s="409"/>
      <c r="H17" s="536" t="s">
        <v>149</v>
      </c>
      <c r="I17" s="537"/>
      <c r="J17" s="538"/>
      <c r="K17" s="536" t="s">
        <v>18</v>
      </c>
      <c r="L17" s="537"/>
      <c r="M17" s="538"/>
      <c r="N17" s="474" t="s">
        <v>23</v>
      </c>
    </row>
    <row r="18" spans="2:14" ht="16.5" customHeight="1" x14ac:dyDescent="0.25">
      <c r="B18" s="544"/>
      <c r="C18" s="389"/>
      <c r="D18" s="390"/>
      <c r="E18" s="394"/>
      <c r="F18" s="395"/>
      <c r="G18" s="396"/>
      <c r="H18" s="384"/>
      <c r="I18" s="385"/>
      <c r="J18" s="386"/>
      <c r="K18" s="384"/>
      <c r="L18" s="385"/>
      <c r="M18" s="386"/>
      <c r="N18" s="475"/>
    </row>
    <row r="19" spans="2:14" ht="15.75" customHeight="1" x14ac:dyDescent="0.25">
      <c r="B19" s="542" t="s">
        <v>49</v>
      </c>
      <c r="C19" s="387" t="s">
        <v>70</v>
      </c>
      <c r="D19" s="388"/>
      <c r="E19" s="391" t="s">
        <v>251</v>
      </c>
      <c r="F19" s="392"/>
      <c r="G19" s="393"/>
      <c r="H19" s="532">
        <v>0</v>
      </c>
      <c r="I19" s="438"/>
      <c r="J19" s="438"/>
      <c r="K19" s="532">
        <v>0</v>
      </c>
      <c r="L19" s="438"/>
      <c r="M19" s="438"/>
      <c r="N19" s="38">
        <f>O69</f>
        <v>1870</v>
      </c>
    </row>
    <row r="20" spans="2:14" ht="15.75" customHeight="1" x14ac:dyDescent="0.25">
      <c r="B20" s="543"/>
      <c r="C20" s="405"/>
      <c r="D20" s="406"/>
      <c r="E20" s="407"/>
      <c r="F20" s="408"/>
      <c r="G20" s="409"/>
      <c r="H20" s="536" t="s">
        <v>149</v>
      </c>
      <c r="I20" s="537"/>
      <c r="J20" s="538"/>
      <c r="K20" s="536" t="s">
        <v>18</v>
      </c>
      <c r="L20" s="537"/>
      <c r="M20" s="538"/>
      <c r="N20" s="223"/>
    </row>
    <row r="21" spans="2:14" ht="15.75" customHeight="1" x14ac:dyDescent="0.25">
      <c r="B21" s="544"/>
      <c r="C21" s="389"/>
      <c r="D21" s="390"/>
      <c r="E21" s="394"/>
      <c r="F21" s="395"/>
      <c r="G21" s="396"/>
      <c r="H21" s="384"/>
      <c r="I21" s="385"/>
      <c r="J21" s="386"/>
      <c r="K21" s="384"/>
      <c r="L21" s="385"/>
      <c r="M21" s="386"/>
      <c r="N21" s="51" t="s">
        <v>23</v>
      </c>
    </row>
    <row r="22" spans="2:14" ht="15.75" customHeight="1" x14ac:dyDescent="0.25">
      <c r="B22" s="542" t="s">
        <v>50</v>
      </c>
      <c r="C22" s="387" t="s">
        <v>66</v>
      </c>
      <c r="D22" s="388"/>
      <c r="E22" s="391" t="s">
        <v>31</v>
      </c>
      <c r="F22" s="392"/>
      <c r="G22" s="393"/>
      <c r="H22" s="539">
        <v>6.5</v>
      </c>
      <c r="I22" s="540"/>
      <c r="J22" s="541"/>
      <c r="K22" s="539">
        <v>6.5</v>
      </c>
      <c r="L22" s="540"/>
      <c r="M22" s="541"/>
      <c r="N22" s="194">
        <f>O63</f>
        <v>12.9</v>
      </c>
    </row>
    <row r="23" spans="2:14" ht="15.75" customHeight="1" x14ac:dyDescent="0.25">
      <c r="B23" s="543"/>
      <c r="C23" s="405"/>
      <c r="D23" s="406"/>
      <c r="E23" s="407"/>
      <c r="F23" s="408"/>
      <c r="G23" s="409"/>
      <c r="H23" s="536" t="s">
        <v>149</v>
      </c>
      <c r="I23" s="537"/>
      <c r="J23" s="538"/>
      <c r="K23" s="536" t="s">
        <v>18</v>
      </c>
      <c r="L23" s="537"/>
      <c r="M23" s="538"/>
      <c r="N23" s="245"/>
    </row>
    <row r="24" spans="2:14" ht="15.75" x14ac:dyDescent="0.25">
      <c r="B24" s="544"/>
      <c r="C24" s="389"/>
      <c r="D24" s="390"/>
      <c r="E24" s="394"/>
      <c r="F24" s="395"/>
      <c r="G24" s="396"/>
      <c r="H24" s="384"/>
      <c r="I24" s="385"/>
      <c r="J24" s="386"/>
      <c r="K24" s="384"/>
      <c r="L24" s="385"/>
      <c r="M24" s="386"/>
      <c r="N24" s="51" t="s">
        <v>23</v>
      </c>
    </row>
    <row r="25" spans="2:14" ht="15.75" customHeight="1" x14ac:dyDescent="0.25">
      <c r="B25" s="525" t="s">
        <v>51</v>
      </c>
      <c r="C25" s="525" t="s">
        <v>69</v>
      </c>
      <c r="D25" s="525"/>
      <c r="E25" s="526" t="s">
        <v>252</v>
      </c>
      <c r="F25" s="526"/>
      <c r="G25" s="526"/>
      <c r="H25" s="539">
        <v>0</v>
      </c>
      <c r="I25" s="540"/>
      <c r="J25" s="541"/>
      <c r="K25" s="539">
        <v>0</v>
      </c>
      <c r="L25" s="540"/>
      <c r="M25" s="541"/>
      <c r="N25" s="12">
        <f>O60</f>
        <v>135</v>
      </c>
    </row>
    <row r="26" spans="2:14" ht="15.75" customHeight="1" x14ac:dyDescent="0.25">
      <c r="B26" s="525"/>
      <c r="C26" s="525"/>
      <c r="D26" s="525"/>
      <c r="E26" s="526"/>
      <c r="F26" s="526"/>
      <c r="G26" s="526"/>
      <c r="H26" s="536" t="s">
        <v>149</v>
      </c>
      <c r="I26" s="537"/>
      <c r="J26" s="538"/>
      <c r="K26" s="536" t="s">
        <v>18</v>
      </c>
      <c r="L26" s="537"/>
      <c r="M26" s="538"/>
      <c r="N26" s="51" t="s">
        <v>23</v>
      </c>
    </row>
    <row r="27" spans="2:14" ht="18" customHeight="1" x14ac:dyDescent="0.25">
      <c r="B27" s="525"/>
      <c r="C27" s="525"/>
      <c r="D27" s="525"/>
      <c r="E27" s="526"/>
      <c r="F27" s="526"/>
      <c r="G27" s="526"/>
      <c r="H27" s="384"/>
      <c r="I27" s="385"/>
      <c r="J27" s="386"/>
      <c r="K27" s="384"/>
      <c r="L27" s="385"/>
      <c r="M27" s="386"/>
      <c r="N27" s="11"/>
    </row>
    <row r="30" spans="2:14" ht="15.75" x14ac:dyDescent="0.25">
      <c r="B30" s="374" t="s">
        <v>71</v>
      </c>
      <c r="C30" s="374"/>
      <c r="D30" s="374"/>
      <c r="E30" s="374"/>
      <c r="F30" s="374"/>
      <c r="G30" s="374"/>
    </row>
    <row r="31" spans="2:14" ht="15.75" x14ac:dyDescent="0.25">
      <c r="B31" s="375" t="s">
        <v>72</v>
      </c>
      <c r="C31" s="375"/>
      <c r="D31" s="375"/>
      <c r="E31" s="375"/>
      <c r="F31" s="375" t="s">
        <v>73</v>
      </c>
      <c r="G31" s="375"/>
      <c r="H31" s="375"/>
    </row>
    <row r="32" spans="2:14" ht="15.75" x14ac:dyDescent="0.25">
      <c r="B32" s="545">
        <v>1</v>
      </c>
      <c r="C32" s="545"/>
      <c r="D32" s="545"/>
      <c r="E32" s="545"/>
      <c r="F32" s="545">
        <v>2</v>
      </c>
      <c r="G32" s="545"/>
      <c r="H32" s="545"/>
    </row>
    <row r="33" spans="2:8" ht="15.75" x14ac:dyDescent="0.25">
      <c r="B33" s="372" t="s">
        <v>74</v>
      </c>
      <c r="C33" s="372"/>
      <c r="D33" s="372"/>
      <c r="E33" s="372"/>
      <c r="F33" s="528">
        <f>F34+F36+F40+F44</f>
        <v>18883575</v>
      </c>
      <c r="G33" s="528"/>
      <c r="H33" s="528"/>
    </row>
    <row r="34" spans="2:8" ht="15.75" x14ac:dyDescent="0.25">
      <c r="B34" s="372" t="s">
        <v>75</v>
      </c>
      <c r="C34" s="372"/>
      <c r="D34" s="372"/>
      <c r="E34" s="372"/>
      <c r="F34" s="527"/>
      <c r="G34" s="527"/>
      <c r="H34" s="527"/>
    </row>
    <row r="35" spans="2:8" ht="15.75" x14ac:dyDescent="0.25">
      <c r="B35" s="368"/>
      <c r="C35" s="368"/>
      <c r="D35" s="368"/>
      <c r="E35" s="368"/>
      <c r="F35" s="527"/>
      <c r="G35" s="527"/>
      <c r="H35" s="527"/>
    </row>
    <row r="36" spans="2:8" ht="31.15" customHeight="1" x14ac:dyDescent="0.25">
      <c r="B36" s="372" t="s">
        <v>312</v>
      </c>
      <c r="C36" s="372"/>
      <c r="D36" s="372"/>
      <c r="E36" s="372"/>
      <c r="F36" s="528">
        <f>F39</f>
        <v>0</v>
      </c>
      <c r="G36" s="528"/>
      <c r="H36" s="528"/>
    </row>
    <row r="37" spans="2:8" ht="15.75" x14ac:dyDescent="0.25">
      <c r="B37" s="368" t="s">
        <v>253</v>
      </c>
      <c r="C37" s="368"/>
      <c r="D37" s="368"/>
      <c r="E37" s="368"/>
      <c r="F37" s="527"/>
      <c r="G37" s="527"/>
      <c r="H37" s="527"/>
    </row>
    <row r="38" spans="2:8" ht="31.5" customHeight="1" x14ac:dyDescent="0.25">
      <c r="B38" s="368" t="s">
        <v>254</v>
      </c>
      <c r="C38" s="368"/>
      <c r="D38" s="368"/>
      <c r="E38" s="368"/>
      <c r="F38" s="527"/>
      <c r="G38" s="527"/>
      <c r="H38" s="527"/>
    </row>
    <row r="39" spans="2:8" ht="15.75" x14ac:dyDescent="0.25">
      <c r="B39" s="368" t="s">
        <v>76</v>
      </c>
      <c r="C39" s="368"/>
      <c r="D39" s="368"/>
      <c r="E39" s="368"/>
      <c r="F39" s="527"/>
      <c r="G39" s="527"/>
      <c r="H39" s="527"/>
    </row>
    <row r="40" spans="2:8" ht="15.75" x14ac:dyDescent="0.25">
      <c r="B40" s="372" t="s">
        <v>313</v>
      </c>
      <c r="C40" s="372"/>
      <c r="D40" s="372"/>
      <c r="E40" s="372"/>
      <c r="F40" s="528">
        <f>F43</f>
        <v>18883575</v>
      </c>
      <c r="G40" s="528"/>
      <c r="H40" s="528"/>
    </row>
    <row r="41" spans="2:8" ht="15.75" x14ac:dyDescent="0.25">
      <c r="B41" s="368" t="s">
        <v>255</v>
      </c>
      <c r="C41" s="368"/>
      <c r="D41" s="368"/>
      <c r="E41" s="368"/>
      <c r="F41" s="527"/>
      <c r="G41" s="527"/>
      <c r="H41" s="527"/>
    </row>
    <row r="42" spans="2:8" ht="31.5" customHeight="1" x14ac:dyDescent="0.25">
      <c r="B42" s="368" t="s">
        <v>256</v>
      </c>
      <c r="C42" s="368"/>
      <c r="D42" s="368"/>
      <c r="E42" s="368"/>
      <c r="F42" s="527"/>
      <c r="G42" s="527"/>
      <c r="H42" s="527"/>
    </row>
    <row r="43" spans="2:8" ht="15.75" x14ac:dyDescent="0.25">
      <c r="B43" s="368" t="s">
        <v>77</v>
      </c>
      <c r="C43" s="368"/>
      <c r="D43" s="368"/>
      <c r="E43" s="368"/>
      <c r="F43" s="527">
        <f>L159</f>
        <v>18883575</v>
      </c>
      <c r="G43" s="527"/>
      <c r="H43" s="527"/>
    </row>
    <row r="44" spans="2:8" ht="15.75" x14ac:dyDescent="0.25">
      <c r="B44" s="372" t="s">
        <v>257</v>
      </c>
      <c r="C44" s="372"/>
      <c r="D44" s="372"/>
      <c r="E44" s="372"/>
      <c r="F44" s="527"/>
      <c r="G44" s="527"/>
      <c r="H44" s="527"/>
    </row>
    <row r="45" spans="2:8" ht="15.75" x14ac:dyDescent="0.25">
      <c r="B45" s="368"/>
      <c r="C45" s="368"/>
      <c r="D45" s="368"/>
      <c r="E45" s="368"/>
      <c r="F45" s="527"/>
      <c r="G45" s="527"/>
      <c r="H45" s="527"/>
    </row>
    <row r="46" spans="2:8" ht="15.75" x14ac:dyDescent="0.25">
      <c r="B46" s="372" t="s">
        <v>78</v>
      </c>
      <c r="C46" s="372"/>
      <c r="D46" s="372"/>
      <c r="E46" s="372"/>
      <c r="F46" s="528">
        <f>SUM(F47:H49)</f>
        <v>3720996.3</v>
      </c>
      <c r="G46" s="528"/>
      <c r="H46" s="528"/>
    </row>
    <row r="47" spans="2:8" ht="15.75" x14ac:dyDescent="0.25">
      <c r="B47" s="368" t="s">
        <v>79</v>
      </c>
      <c r="C47" s="368"/>
      <c r="D47" s="368"/>
      <c r="E47" s="368"/>
      <c r="F47" s="527">
        <f>M159</f>
        <v>3720996.3</v>
      </c>
      <c r="G47" s="527"/>
      <c r="H47" s="527"/>
    </row>
    <row r="48" spans="2:8" ht="15.75" x14ac:dyDescent="0.25">
      <c r="B48" s="368" t="s">
        <v>80</v>
      </c>
      <c r="C48" s="368"/>
      <c r="D48" s="368"/>
      <c r="E48" s="368"/>
      <c r="F48" s="527">
        <v>0</v>
      </c>
      <c r="G48" s="527"/>
      <c r="H48" s="527"/>
    </row>
    <row r="49" spans="2:17" ht="15.75" x14ac:dyDescent="0.25">
      <c r="B49" s="368" t="s">
        <v>81</v>
      </c>
      <c r="C49" s="368"/>
      <c r="D49" s="368"/>
      <c r="E49" s="368"/>
      <c r="F49" s="527">
        <v>0</v>
      </c>
      <c r="G49" s="527"/>
      <c r="H49" s="527"/>
    </row>
    <row r="50" spans="2:17" ht="15.75" x14ac:dyDescent="0.25">
      <c r="B50" s="372" t="s">
        <v>82</v>
      </c>
      <c r="C50" s="372"/>
      <c r="D50" s="372"/>
      <c r="E50" s="372"/>
      <c r="F50" s="528">
        <f>F33+F46</f>
        <v>22604571.300000001</v>
      </c>
      <c r="G50" s="528"/>
      <c r="H50" s="528"/>
    </row>
    <row r="52" spans="2:17" ht="15.75" x14ac:dyDescent="0.25">
      <c r="B52" s="374" t="s">
        <v>83</v>
      </c>
      <c r="C52" s="374"/>
      <c r="D52" s="374"/>
      <c r="E52" s="374"/>
      <c r="F52" s="374"/>
      <c r="G52" s="374"/>
      <c r="H52" s="374"/>
    </row>
    <row r="53" spans="2:17" ht="16.149999999999999" customHeight="1" x14ac:dyDescent="0.25">
      <c r="B53" s="435" t="s">
        <v>84</v>
      </c>
      <c r="C53" s="401" t="s">
        <v>85</v>
      </c>
      <c r="D53" s="401" t="s">
        <v>86</v>
      </c>
      <c r="E53" s="401" t="s">
        <v>87</v>
      </c>
      <c r="F53" s="401" t="s">
        <v>88</v>
      </c>
      <c r="G53" s="401" t="s">
        <v>89</v>
      </c>
      <c r="H53" s="401" t="s">
        <v>90</v>
      </c>
      <c r="I53" s="401" t="s">
        <v>91</v>
      </c>
      <c r="J53" s="401"/>
      <c r="K53" s="401"/>
      <c r="L53" s="401"/>
      <c r="M53" s="401"/>
      <c r="N53" s="401" t="s">
        <v>6</v>
      </c>
      <c r="O53" s="401"/>
      <c r="P53" s="401" t="s">
        <v>92</v>
      </c>
      <c r="Q53" s="401" t="s">
        <v>93</v>
      </c>
    </row>
    <row r="54" spans="2:17" ht="46.9" customHeight="1" x14ac:dyDescent="0.25">
      <c r="B54" s="436"/>
      <c r="C54" s="401"/>
      <c r="D54" s="401"/>
      <c r="E54" s="401"/>
      <c r="F54" s="401"/>
      <c r="G54" s="401"/>
      <c r="H54" s="401"/>
      <c r="I54" s="401" t="s">
        <v>45</v>
      </c>
      <c r="J54" s="401" t="s">
        <v>94</v>
      </c>
      <c r="K54" s="401"/>
      <c r="L54" s="401"/>
      <c r="M54" s="401" t="s">
        <v>730</v>
      </c>
      <c r="N54" s="401" t="s">
        <v>96</v>
      </c>
      <c r="O54" s="401" t="s">
        <v>97</v>
      </c>
      <c r="P54" s="401"/>
      <c r="Q54" s="401"/>
    </row>
    <row r="55" spans="2:17" ht="96" customHeight="1" x14ac:dyDescent="0.25">
      <c r="B55" s="437"/>
      <c r="C55" s="401"/>
      <c r="D55" s="401"/>
      <c r="E55" s="401"/>
      <c r="F55" s="401"/>
      <c r="G55" s="401"/>
      <c r="H55" s="401"/>
      <c r="I55" s="401"/>
      <c r="J55" s="3" t="s">
        <v>98</v>
      </c>
      <c r="K55" s="3" t="s">
        <v>99</v>
      </c>
      <c r="L55" s="3" t="s">
        <v>100</v>
      </c>
      <c r="M55" s="401"/>
      <c r="N55" s="401"/>
      <c r="O55" s="401"/>
      <c r="P55" s="401"/>
      <c r="Q55" s="401"/>
    </row>
    <row r="56" spans="2:17" ht="15.75" x14ac:dyDescent="0.25">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25">
      <c r="B57" s="342" t="s">
        <v>258</v>
      </c>
      <c r="C57" s="344" t="s">
        <v>101</v>
      </c>
      <c r="D57" s="338" t="s">
        <v>259</v>
      </c>
      <c r="E57" s="338" t="s">
        <v>260</v>
      </c>
      <c r="F57" s="338" t="s">
        <v>261</v>
      </c>
      <c r="G57" s="338" t="s">
        <v>262</v>
      </c>
      <c r="H57" s="344" t="s">
        <v>102</v>
      </c>
      <c r="I57" s="350">
        <f>I159</f>
        <v>22604571.300000001</v>
      </c>
      <c r="J57" s="350">
        <f>J159</f>
        <v>0</v>
      </c>
      <c r="K57" s="350">
        <f>K159</f>
        <v>0</v>
      </c>
      <c r="L57" s="350">
        <f>L159</f>
        <v>18883575</v>
      </c>
      <c r="M57" s="350">
        <f>M159</f>
        <v>3720996.3</v>
      </c>
      <c r="N57" s="338" t="s">
        <v>263</v>
      </c>
      <c r="O57" s="38">
        <f>SUM(O89,O119,O125,O133,O151,O155)</f>
        <v>1647</v>
      </c>
      <c r="P57" s="438"/>
      <c r="Q57" s="344"/>
    </row>
    <row r="58" spans="2:17" ht="15.75" customHeight="1" x14ac:dyDescent="0.25">
      <c r="B58" s="343"/>
      <c r="C58" s="345"/>
      <c r="D58" s="339"/>
      <c r="E58" s="339"/>
      <c r="F58" s="339"/>
      <c r="G58" s="339"/>
      <c r="H58" s="345"/>
      <c r="I58" s="351"/>
      <c r="J58" s="351"/>
      <c r="K58" s="351"/>
      <c r="L58" s="351"/>
      <c r="M58" s="351"/>
      <c r="N58" s="339"/>
      <c r="O58" s="168"/>
      <c r="P58" s="439"/>
      <c r="Q58" s="345"/>
    </row>
    <row r="59" spans="2:17" ht="33.75" customHeight="1" x14ac:dyDescent="0.25">
      <c r="B59" s="343"/>
      <c r="C59" s="345"/>
      <c r="D59" s="339"/>
      <c r="E59" s="339"/>
      <c r="F59" s="339"/>
      <c r="G59" s="339"/>
      <c r="H59" s="345"/>
      <c r="I59" s="351"/>
      <c r="J59" s="351"/>
      <c r="K59" s="351"/>
      <c r="L59" s="351"/>
      <c r="M59" s="351"/>
      <c r="N59" s="354"/>
      <c r="O59" s="11" t="s">
        <v>23</v>
      </c>
      <c r="P59" s="439"/>
      <c r="Q59" s="345"/>
    </row>
    <row r="60" spans="2:17" ht="15.75" customHeight="1" x14ac:dyDescent="0.25">
      <c r="B60" s="343"/>
      <c r="C60" s="345"/>
      <c r="D60" s="339"/>
      <c r="E60" s="339"/>
      <c r="F60" s="339"/>
      <c r="G60" s="339"/>
      <c r="H60" s="345"/>
      <c r="I60" s="351"/>
      <c r="J60" s="351"/>
      <c r="K60" s="351"/>
      <c r="L60" s="351"/>
      <c r="M60" s="351"/>
      <c r="N60" s="338" t="s">
        <v>264</v>
      </c>
      <c r="O60" s="12">
        <f>O131</f>
        <v>135</v>
      </c>
      <c r="P60" s="439"/>
      <c r="Q60" s="345"/>
    </row>
    <row r="61" spans="2:17" ht="15.75" customHeight="1" x14ac:dyDescent="0.25">
      <c r="B61" s="343"/>
      <c r="C61" s="345"/>
      <c r="D61" s="339"/>
      <c r="E61" s="339"/>
      <c r="F61" s="339"/>
      <c r="G61" s="339"/>
      <c r="H61" s="345"/>
      <c r="I61" s="351"/>
      <c r="J61" s="351"/>
      <c r="K61" s="351"/>
      <c r="L61" s="351"/>
      <c r="M61" s="351"/>
      <c r="N61" s="339"/>
      <c r="O61" s="152"/>
      <c r="P61" s="439"/>
      <c r="Q61" s="345"/>
    </row>
    <row r="62" spans="2:17" ht="39.75" customHeight="1" x14ac:dyDescent="0.25">
      <c r="B62" s="343"/>
      <c r="C62" s="345"/>
      <c r="D62" s="339"/>
      <c r="E62" s="339"/>
      <c r="F62" s="339"/>
      <c r="G62" s="339"/>
      <c r="H62" s="345"/>
      <c r="I62" s="351"/>
      <c r="J62" s="351"/>
      <c r="K62" s="351"/>
      <c r="L62" s="351"/>
      <c r="M62" s="351"/>
      <c r="N62" s="354"/>
      <c r="O62" s="11" t="s">
        <v>23</v>
      </c>
      <c r="P62" s="439"/>
      <c r="Q62" s="345"/>
    </row>
    <row r="63" spans="2:17" ht="15.75" customHeight="1" x14ac:dyDescent="0.25">
      <c r="B63" s="343"/>
      <c r="C63" s="345"/>
      <c r="D63" s="339"/>
      <c r="E63" s="339"/>
      <c r="F63" s="339"/>
      <c r="G63" s="339"/>
      <c r="H63" s="345"/>
      <c r="I63" s="351"/>
      <c r="J63" s="351"/>
      <c r="K63" s="351"/>
      <c r="L63" s="351"/>
      <c r="M63" s="351"/>
      <c r="N63" s="338" t="s">
        <v>303</v>
      </c>
      <c r="O63" s="194">
        <v>12.9</v>
      </c>
      <c r="P63" s="439"/>
      <c r="Q63" s="345"/>
    </row>
    <row r="64" spans="2:17" ht="15.75" customHeight="1" x14ac:dyDescent="0.25">
      <c r="B64" s="343"/>
      <c r="C64" s="345"/>
      <c r="D64" s="339"/>
      <c r="E64" s="339"/>
      <c r="F64" s="339"/>
      <c r="G64" s="339"/>
      <c r="H64" s="345"/>
      <c r="I64" s="351"/>
      <c r="J64" s="351"/>
      <c r="K64" s="351"/>
      <c r="L64" s="351"/>
      <c r="M64" s="351"/>
      <c r="N64" s="339"/>
      <c r="O64" s="244"/>
      <c r="P64" s="439"/>
      <c r="Q64" s="345"/>
    </row>
    <row r="65" spans="2:17" ht="34.5" customHeight="1" x14ac:dyDescent="0.25">
      <c r="B65" s="343"/>
      <c r="C65" s="345"/>
      <c r="D65" s="339"/>
      <c r="E65" s="339"/>
      <c r="F65" s="339"/>
      <c r="G65" s="339"/>
      <c r="H65" s="345"/>
      <c r="I65" s="351"/>
      <c r="J65" s="351"/>
      <c r="K65" s="351"/>
      <c r="L65" s="351"/>
      <c r="M65" s="351"/>
      <c r="N65" s="354"/>
      <c r="O65" s="51" t="s">
        <v>23</v>
      </c>
      <c r="P65" s="439"/>
      <c r="Q65" s="345"/>
    </row>
    <row r="66" spans="2:17" ht="15.75" customHeight="1" x14ac:dyDescent="0.25">
      <c r="B66" s="343"/>
      <c r="C66" s="345"/>
      <c r="D66" s="339"/>
      <c r="E66" s="339"/>
      <c r="F66" s="339"/>
      <c r="G66" s="339"/>
      <c r="H66" s="345"/>
      <c r="I66" s="351"/>
      <c r="J66" s="351"/>
      <c r="K66" s="351"/>
      <c r="L66" s="351"/>
      <c r="M66" s="351"/>
      <c r="N66" s="479" t="s">
        <v>265</v>
      </c>
      <c r="O66" s="89">
        <f>SUM(O94,O100,O106,O114,O122,O134,O147,O152,O157)</f>
        <v>8404</v>
      </c>
      <c r="P66" s="520"/>
      <c r="Q66" s="345"/>
    </row>
    <row r="67" spans="2:17" ht="15.75" x14ac:dyDescent="0.25">
      <c r="B67" s="343"/>
      <c r="C67" s="345"/>
      <c r="D67" s="339"/>
      <c r="E67" s="339"/>
      <c r="F67" s="339"/>
      <c r="G67" s="339"/>
      <c r="H67" s="345"/>
      <c r="I67" s="351"/>
      <c r="J67" s="351"/>
      <c r="K67" s="351"/>
      <c r="L67" s="351"/>
      <c r="M67" s="351"/>
      <c r="N67" s="495"/>
      <c r="O67" s="240"/>
      <c r="P67" s="520"/>
      <c r="Q67" s="345"/>
    </row>
    <row r="68" spans="2:17" ht="19.5" customHeight="1" x14ac:dyDescent="0.25">
      <c r="B68" s="343"/>
      <c r="C68" s="345"/>
      <c r="D68" s="339"/>
      <c r="E68" s="339"/>
      <c r="F68" s="339"/>
      <c r="G68" s="339"/>
      <c r="H68" s="345"/>
      <c r="I68" s="351"/>
      <c r="J68" s="351"/>
      <c r="K68" s="351"/>
      <c r="L68" s="351"/>
      <c r="M68" s="351"/>
      <c r="N68" s="518"/>
      <c r="O68" s="11" t="s">
        <v>23</v>
      </c>
      <c r="P68" s="520"/>
      <c r="Q68" s="345"/>
    </row>
    <row r="69" spans="2:17" ht="15.75" customHeight="1" x14ac:dyDescent="0.25">
      <c r="B69" s="343"/>
      <c r="C69" s="345"/>
      <c r="D69" s="339"/>
      <c r="E69" s="339"/>
      <c r="F69" s="339"/>
      <c r="G69" s="339"/>
      <c r="H69" s="345"/>
      <c r="I69" s="351"/>
      <c r="J69" s="351"/>
      <c r="K69" s="351"/>
      <c r="L69" s="351"/>
      <c r="M69" s="351"/>
      <c r="N69" s="338" t="s">
        <v>293</v>
      </c>
      <c r="O69" s="90">
        <f>SUM(O99,O104,O117,O121,O130,O150,O154,O158)</f>
        <v>1870</v>
      </c>
      <c r="P69" s="439"/>
      <c r="Q69" s="345"/>
    </row>
    <row r="70" spans="2:17" ht="15.75" customHeight="1" x14ac:dyDescent="0.25">
      <c r="B70" s="343"/>
      <c r="C70" s="345"/>
      <c r="D70" s="339"/>
      <c r="E70" s="339"/>
      <c r="F70" s="339"/>
      <c r="G70" s="339"/>
      <c r="H70" s="345"/>
      <c r="I70" s="351"/>
      <c r="J70" s="351"/>
      <c r="K70" s="351"/>
      <c r="L70" s="351"/>
      <c r="M70" s="351"/>
      <c r="N70" s="339"/>
      <c r="O70" s="223"/>
      <c r="P70" s="439"/>
      <c r="Q70" s="345"/>
    </row>
    <row r="71" spans="2:17" ht="32.25" customHeight="1" x14ac:dyDescent="0.25">
      <c r="B71" s="343"/>
      <c r="C71" s="345"/>
      <c r="D71" s="339"/>
      <c r="E71" s="339"/>
      <c r="F71" s="339"/>
      <c r="G71" s="339"/>
      <c r="H71" s="345"/>
      <c r="I71" s="351"/>
      <c r="J71" s="351"/>
      <c r="K71" s="351"/>
      <c r="L71" s="351"/>
      <c r="M71" s="351"/>
      <c r="N71" s="354"/>
      <c r="O71" s="11" t="s">
        <v>23</v>
      </c>
      <c r="P71" s="439"/>
      <c r="Q71" s="345"/>
    </row>
    <row r="72" spans="2:17" ht="15.75" customHeight="1" x14ac:dyDescent="0.25">
      <c r="B72" s="343"/>
      <c r="C72" s="345"/>
      <c r="D72" s="339"/>
      <c r="E72" s="339"/>
      <c r="F72" s="339"/>
      <c r="G72" s="339"/>
      <c r="H72" s="345"/>
      <c r="I72" s="351"/>
      <c r="J72" s="351"/>
      <c r="K72" s="351"/>
      <c r="L72" s="351"/>
      <c r="M72" s="351"/>
      <c r="N72" s="338" t="s">
        <v>266</v>
      </c>
      <c r="O72" s="38">
        <f>SUM(O87,O123)</f>
        <v>70</v>
      </c>
      <c r="P72" s="439"/>
      <c r="Q72" s="345"/>
    </row>
    <row r="73" spans="2:17" ht="15.75" customHeight="1" x14ac:dyDescent="0.25">
      <c r="B73" s="343"/>
      <c r="C73" s="345"/>
      <c r="D73" s="339"/>
      <c r="E73" s="339"/>
      <c r="F73" s="339"/>
      <c r="G73" s="339"/>
      <c r="H73" s="345"/>
      <c r="I73" s="351"/>
      <c r="J73" s="351"/>
      <c r="K73" s="351"/>
      <c r="L73" s="351"/>
      <c r="M73" s="351"/>
      <c r="N73" s="339"/>
      <c r="O73" s="90"/>
      <c r="P73" s="439"/>
      <c r="Q73" s="345"/>
    </row>
    <row r="74" spans="2:17" ht="15.75" x14ac:dyDescent="0.25">
      <c r="B74" s="343"/>
      <c r="C74" s="345"/>
      <c r="D74" s="339"/>
      <c r="E74" s="339"/>
      <c r="F74" s="339"/>
      <c r="G74" s="339"/>
      <c r="H74" s="345"/>
      <c r="I74" s="351"/>
      <c r="J74" s="351"/>
      <c r="K74" s="351"/>
      <c r="L74" s="351"/>
      <c r="M74" s="351"/>
      <c r="N74" s="354"/>
      <c r="O74" s="11" t="s">
        <v>23</v>
      </c>
      <c r="P74" s="439"/>
      <c r="Q74" s="345"/>
    </row>
    <row r="75" spans="2:17" ht="15.75" x14ac:dyDescent="0.25">
      <c r="B75" s="343"/>
      <c r="C75" s="345"/>
      <c r="D75" s="339"/>
      <c r="E75" s="339"/>
      <c r="F75" s="339"/>
      <c r="G75" s="339"/>
      <c r="H75" s="345"/>
      <c r="I75" s="351"/>
      <c r="J75" s="351"/>
      <c r="K75" s="351"/>
      <c r="L75" s="351"/>
      <c r="M75" s="351"/>
      <c r="N75" s="338" t="s">
        <v>267</v>
      </c>
      <c r="O75" s="12">
        <f>SUM(O90,O108,O144)</f>
        <v>8</v>
      </c>
      <c r="P75" s="439"/>
      <c r="Q75" s="345"/>
    </row>
    <row r="76" spans="2:17" ht="15.75" x14ac:dyDescent="0.25">
      <c r="B76" s="343"/>
      <c r="C76" s="345"/>
      <c r="D76" s="339"/>
      <c r="E76" s="339"/>
      <c r="F76" s="339"/>
      <c r="G76" s="339"/>
      <c r="H76" s="345"/>
      <c r="I76" s="351"/>
      <c r="J76" s="351"/>
      <c r="K76" s="351"/>
      <c r="L76" s="351"/>
      <c r="M76" s="351"/>
      <c r="N76" s="339"/>
      <c r="O76" s="233"/>
      <c r="P76" s="439"/>
      <c r="Q76" s="345"/>
    </row>
    <row r="77" spans="2:17" ht="47.25" customHeight="1" x14ac:dyDescent="0.25">
      <c r="B77" s="343"/>
      <c r="C77" s="345"/>
      <c r="D77" s="339"/>
      <c r="E77" s="339"/>
      <c r="F77" s="339"/>
      <c r="G77" s="339"/>
      <c r="H77" s="345"/>
      <c r="I77" s="351"/>
      <c r="J77" s="351"/>
      <c r="K77" s="351"/>
      <c r="L77" s="351"/>
      <c r="M77" s="351"/>
      <c r="N77" s="354"/>
      <c r="O77" s="11" t="s">
        <v>23</v>
      </c>
      <c r="P77" s="439"/>
      <c r="Q77" s="345"/>
    </row>
    <row r="78" spans="2:17" ht="15.75" customHeight="1" x14ac:dyDescent="0.25">
      <c r="B78" s="343"/>
      <c r="C78" s="345"/>
      <c r="D78" s="339"/>
      <c r="E78" s="339"/>
      <c r="F78" s="339"/>
      <c r="G78" s="339"/>
      <c r="H78" s="345"/>
      <c r="I78" s="351"/>
      <c r="J78" s="351"/>
      <c r="K78" s="351"/>
      <c r="L78" s="351"/>
      <c r="M78" s="351"/>
      <c r="N78" s="338" t="s">
        <v>268</v>
      </c>
      <c r="O78" s="38">
        <f>SUM(O88,O116,O124,O126,O148,O153)</f>
        <v>1869</v>
      </c>
      <c r="P78" s="439"/>
      <c r="Q78" s="345"/>
    </row>
    <row r="79" spans="2:17" ht="15.75" customHeight="1" x14ac:dyDescent="0.25">
      <c r="B79" s="343"/>
      <c r="C79" s="345"/>
      <c r="D79" s="339"/>
      <c r="E79" s="339"/>
      <c r="F79" s="339"/>
      <c r="G79" s="339"/>
      <c r="H79" s="345"/>
      <c r="I79" s="351"/>
      <c r="J79" s="351"/>
      <c r="K79" s="351"/>
      <c r="L79" s="351"/>
      <c r="M79" s="351"/>
      <c r="N79" s="339"/>
      <c r="O79" s="90"/>
      <c r="P79" s="439"/>
      <c r="Q79" s="345"/>
    </row>
    <row r="80" spans="2:17" ht="23.25" customHeight="1" x14ac:dyDescent="0.25">
      <c r="B80" s="343"/>
      <c r="C80" s="345"/>
      <c r="D80" s="339"/>
      <c r="E80" s="339"/>
      <c r="F80" s="339"/>
      <c r="G80" s="339"/>
      <c r="H80" s="345"/>
      <c r="I80" s="351"/>
      <c r="J80" s="351"/>
      <c r="K80" s="351"/>
      <c r="L80" s="351"/>
      <c r="M80" s="351"/>
      <c r="N80" s="339"/>
      <c r="O80" s="51" t="s">
        <v>23</v>
      </c>
      <c r="P80" s="439"/>
      <c r="Q80" s="345"/>
    </row>
    <row r="81" spans="2:19" ht="15.75" customHeight="1" x14ac:dyDescent="0.25">
      <c r="B81" s="343"/>
      <c r="C81" s="345"/>
      <c r="D81" s="339"/>
      <c r="E81" s="339"/>
      <c r="F81" s="339"/>
      <c r="G81" s="339"/>
      <c r="H81" s="345"/>
      <c r="I81" s="351"/>
      <c r="J81" s="351"/>
      <c r="K81" s="351"/>
      <c r="L81" s="351"/>
      <c r="M81" s="519"/>
      <c r="N81" s="338" t="s">
        <v>269</v>
      </c>
      <c r="O81" s="89">
        <f>SUM(O92,O98,O102,O110,O120,O127,O145,O149,O156)</f>
        <v>10720</v>
      </c>
      <c r="P81" s="520"/>
      <c r="Q81" s="345"/>
    </row>
    <row r="82" spans="2:19" ht="15.75" x14ac:dyDescent="0.25">
      <c r="B82" s="343"/>
      <c r="C82" s="345"/>
      <c r="D82" s="339"/>
      <c r="E82" s="339"/>
      <c r="F82" s="339"/>
      <c r="G82" s="339"/>
      <c r="H82" s="345"/>
      <c r="I82" s="351"/>
      <c r="J82" s="351"/>
      <c r="K82" s="351"/>
      <c r="L82" s="351"/>
      <c r="M82" s="519"/>
      <c r="N82" s="339"/>
      <c r="O82" s="240"/>
      <c r="P82" s="520"/>
      <c r="Q82" s="345"/>
    </row>
    <row r="83" spans="2:19" ht="23.25" customHeight="1" x14ac:dyDescent="0.25">
      <c r="B83" s="343"/>
      <c r="C83" s="345"/>
      <c r="D83" s="339"/>
      <c r="E83" s="339"/>
      <c r="F83" s="339"/>
      <c r="G83" s="339"/>
      <c r="H83" s="345"/>
      <c r="I83" s="351"/>
      <c r="J83" s="351"/>
      <c r="K83" s="351"/>
      <c r="L83" s="351"/>
      <c r="M83" s="519"/>
      <c r="N83" s="354"/>
      <c r="O83" s="51" t="s">
        <v>23</v>
      </c>
      <c r="P83" s="520"/>
      <c r="Q83" s="345"/>
    </row>
    <row r="84" spans="2:19" ht="15.75" customHeight="1" x14ac:dyDescent="0.25">
      <c r="B84" s="343"/>
      <c r="C84" s="345"/>
      <c r="D84" s="339"/>
      <c r="E84" s="339"/>
      <c r="F84" s="339"/>
      <c r="G84" s="339"/>
      <c r="H84" s="345"/>
      <c r="I84" s="351"/>
      <c r="J84" s="351"/>
      <c r="K84" s="351"/>
      <c r="L84" s="351"/>
      <c r="M84" s="351"/>
      <c r="N84" s="495" t="s">
        <v>270</v>
      </c>
      <c r="O84" s="12">
        <f>O128</f>
        <v>5</v>
      </c>
      <c r="P84" s="520"/>
      <c r="Q84" s="345"/>
    </row>
    <row r="85" spans="2:19" ht="15.75" customHeight="1" x14ac:dyDescent="0.25">
      <c r="B85" s="343"/>
      <c r="C85" s="345"/>
      <c r="D85" s="339"/>
      <c r="E85" s="339"/>
      <c r="F85" s="339"/>
      <c r="G85" s="339"/>
      <c r="H85" s="345"/>
      <c r="I85" s="351"/>
      <c r="J85" s="351"/>
      <c r="K85" s="351"/>
      <c r="L85" s="351"/>
      <c r="M85" s="351"/>
      <c r="N85" s="495"/>
      <c r="O85" s="152"/>
      <c r="P85" s="520"/>
      <c r="Q85" s="345"/>
    </row>
    <row r="86" spans="2:19" ht="15.75" x14ac:dyDescent="0.25">
      <c r="B86" s="362"/>
      <c r="C86" s="361"/>
      <c r="D86" s="354"/>
      <c r="E86" s="354"/>
      <c r="F86" s="354"/>
      <c r="G86" s="354"/>
      <c r="H86" s="361"/>
      <c r="I86" s="510"/>
      <c r="J86" s="510"/>
      <c r="K86" s="510"/>
      <c r="L86" s="510"/>
      <c r="M86" s="510"/>
      <c r="N86" s="518"/>
      <c r="O86" s="11" t="s">
        <v>23</v>
      </c>
      <c r="P86" s="521"/>
      <c r="Q86" s="361"/>
    </row>
    <row r="87" spans="2:19" ht="31.5" customHeight="1" outlineLevel="1" x14ac:dyDescent="0.25">
      <c r="B87" s="338" t="s">
        <v>271</v>
      </c>
      <c r="C87" s="340"/>
      <c r="D87" s="348" t="s">
        <v>272</v>
      </c>
      <c r="E87" s="348" t="s">
        <v>524</v>
      </c>
      <c r="F87" s="511"/>
      <c r="G87" s="348" t="s">
        <v>262</v>
      </c>
      <c r="H87" s="522"/>
      <c r="I87" s="350">
        <v>319955.3</v>
      </c>
      <c r="J87" s="350">
        <v>0</v>
      </c>
      <c r="K87" s="350">
        <v>0</v>
      </c>
      <c r="L87" s="350">
        <v>271962</v>
      </c>
      <c r="M87" s="350">
        <v>47993.3</v>
      </c>
      <c r="N87" s="74" t="s">
        <v>586</v>
      </c>
      <c r="O87" s="90">
        <v>15</v>
      </c>
      <c r="P87" s="344" t="s">
        <v>274</v>
      </c>
      <c r="Q87" s="344" t="s">
        <v>273</v>
      </c>
    </row>
    <row r="88" spans="2:19" ht="47.25" outlineLevel="1" x14ac:dyDescent="0.25">
      <c r="B88" s="339"/>
      <c r="C88" s="341"/>
      <c r="D88" s="349"/>
      <c r="E88" s="349"/>
      <c r="F88" s="512"/>
      <c r="G88" s="349"/>
      <c r="H88" s="523"/>
      <c r="I88" s="351"/>
      <c r="J88" s="351"/>
      <c r="K88" s="351"/>
      <c r="L88" s="351"/>
      <c r="M88" s="351"/>
      <c r="N88" s="74" t="s">
        <v>587</v>
      </c>
      <c r="O88" s="38">
        <v>182</v>
      </c>
      <c r="P88" s="345"/>
      <c r="Q88" s="345"/>
      <c r="S88" s="65"/>
    </row>
    <row r="89" spans="2:19" ht="47.25" outlineLevel="1" x14ac:dyDescent="0.25">
      <c r="B89" s="339"/>
      <c r="C89" s="341"/>
      <c r="D89" s="349"/>
      <c r="E89" s="349"/>
      <c r="F89" s="512"/>
      <c r="G89" s="349"/>
      <c r="H89" s="523"/>
      <c r="I89" s="351"/>
      <c r="J89" s="351"/>
      <c r="K89" s="351"/>
      <c r="L89" s="351"/>
      <c r="M89" s="351"/>
      <c r="N89" s="74" t="s">
        <v>588</v>
      </c>
      <c r="O89" s="25">
        <v>182</v>
      </c>
      <c r="P89" s="361"/>
      <c r="Q89" s="361"/>
    </row>
    <row r="90" spans="2:19" ht="173.25" customHeight="1" outlineLevel="1" x14ac:dyDescent="0.25">
      <c r="B90" s="338" t="s">
        <v>275</v>
      </c>
      <c r="C90" s="340"/>
      <c r="D90" s="348" t="s">
        <v>272</v>
      </c>
      <c r="E90" s="348" t="s">
        <v>744</v>
      </c>
      <c r="F90" s="511"/>
      <c r="G90" s="348" t="s">
        <v>262</v>
      </c>
      <c r="H90" s="522"/>
      <c r="I90" s="350">
        <v>1080045</v>
      </c>
      <c r="J90" s="350">
        <v>0</v>
      </c>
      <c r="K90" s="350">
        <v>0</v>
      </c>
      <c r="L90" s="350">
        <v>918038</v>
      </c>
      <c r="M90" s="350">
        <v>162007</v>
      </c>
      <c r="N90" s="480" t="s">
        <v>589</v>
      </c>
      <c r="O90" s="38">
        <v>2</v>
      </c>
      <c r="P90" s="515" t="s">
        <v>454</v>
      </c>
      <c r="Q90" s="344" t="s">
        <v>520</v>
      </c>
    </row>
    <row r="91" spans="2:19" ht="29.25" customHeight="1" outlineLevel="1" x14ac:dyDescent="0.25">
      <c r="B91" s="339"/>
      <c r="C91" s="341"/>
      <c r="D91" s="349"/>
      <c r="E91" s="349"/>
      <c r="F91" s="512"/>
      <c r="G91" s="349"/>
      <c r="H91" s="523"/>
      <c r="I91" s="351"/>
      <c r="J91" s="351"/>
      <c r="K91" s="351"/>
      <c r="L91" s="351"/>
      <c r="M91" s="351"/>
      <c r="N91" s="364"/>
      <c r="O91" s="223"/>
      <c r="P91" s="345"/>
      <c r="Q91" s="345"/>
    </row>
    <row r="92" spans="2:19" ht="15.75" outlineLevel="1" x14ac:dyDescent="0.25">
      <c r="B92" s="339"/>
      <c r="C92" s="341"/>
      <c r="D92" s="349"/>
      <c r="E92" s="349"/>
      <c r="F92" s="512"/>
      <c r="G92" s="349"/>
      <c r="H92" s="523"/>
      <c r="I92" s="351"/>
      <c r="J92" s="351"/>
      <c r="K92" s="351"/>
      <c r="L92" s="351"/>
      <c r="M92" s="351"/>
      <c r="N92" s="480" t="s">
        <v>590</v>
      </c>
      <c r="O92" s="38">
        <v>1050</v>
      </c>
      <c r="P92" s="516"/>
      <c r="Q92" s="345"/>
    </row>
    <row r="93" spans="2:19" ht="17.25" customHeight="1" outlineLevel="1" x14ac:dyDescent="0.25">
      <c r="B93" s="339"/>
      <c r="C93" s="341"/>
      <c r="D93" s="349"/>
      <c r="E93" s="349"/>
      <c r="F93" s="512"/>
      <c r="G93" s="349"/>
      <c r="H93" s="523"/>
      <c r="I93" s="351"/>
      <c r="J93" s="351"/>
      <c r="K93" s="351"/>
      <c r="L93" s="351"/>
      <c r="M93" s="351"/>
      <c r="N93" s="364"/>
      <c r="O93" s="223"/>
      <c r="P93" s="345"/>
      <c r="Q93" s="345"/>
    </row>
    <row r="94" spans="2:19" ht="15.75" outlineLevel="1" x14ac:dyDescent="0.25">
      <c r="B94" s="339"/>
      <c r="C94" s="341"/>
      <c r="D94" s="349"/>
      <c r="E94" s="349"/>
      <c r="F94" s="512"/>
      <c r="G94" s="349"/>
      <c r="H94" s="523"/>
      <c r="I94" s="351"/>
      <c r="J94" s="351"/>
      <c r="K94" s="351"/>
      <c r="L94" s="351"/>
      <c r="M94" s="351"/>
      <c r="N94" s="480" t="s">
        <v>591</v>
      </c>
      <c r="O94" s="38">
        <v>734</v>
      </c>
      <c r="P94" s="516"/>
      <c r="Q94" s="345"/>
    </row>
    <row r="95" spans="2:19" ht="32.25" customHeight="1" outlineLevel="1" x14ac:dyDescent="0.25">
      <c r="B95" s="339"/>
      <c r="C95" s="341"/>
      <c r="D95" s="349"/>
      <c r="E95" s="349"/>
      <c r="F95" s="512"/>
      <c r="G95" s="349"/>
      <c r="H95" s="523"/>
      <c r="I95" s="351"/>
      <c r="J95" s="351"/>
      <c r="K95" s="351"/>
      <c r="L95" s="351"/>
      <c r="M95" s="351"/>
      <c r="N95" s="364"/>
      <c r="O95" s="223"/>
      <c r="P95" s="345"/>
      <c r="Q95" s="345"/>
    </row>
    <row r="96" spans="2:19" ht="15.75" outlineLevel="1" x14ac:dyDescent="0.25">
      <c r="B96" s="339"/>
      <c r="C96" s="341"/>
      <c r="D96" s="349"/>
      <c r="E96" s="349"/>
      <c r="F96" s="512"/>
      <c r="G96" s="349"/>
      <c r="H96" s="523"/>
      <c r="I96" s="351"/>
      <c r="J96" s="351"/>
      <c r="K96" s="351"/>
      <c r="L96" s="351"/>
      <c r="M96" s="351"/>
      <c r="N96" s="480" t="s">
        <v>592</v>
      </c>
      <c r="O96" s="25">
        <v>33</v>
      </c>
      <c r="P96" s="516"/>
      <c r="Q96" s="345"/>
    </row>
    <row r="97" spans="2:19" ht="51" customHeight="1" outlineLevel="1" x14ac:dyDescent="0.25">
      <c r="B97" s="354"/>
      <c r="C97" s="157"/>
      <c r="D97" s="195"/>
      <c r="E97" s="195"/>
      <c r="F97" s="197"/>
      <c r="G97" s="195"/>
      <c r="H97" s="196"/>
      <c r="I97" s="141"/>
      <c r="J97" s="141"/>
      <c r="K97" s="141"/>
      <c r="L97" s="141"/>
      <c r="M97" s="141"/>
      <c r="N97" s="364"/>
      <c r="O97" s="222"/>
      <c r="P97" s="83"/>
      <c r="Q97" s="83"/>
    </row>
    <row r="98" spans="2:19" ht="31.5" customHeight="1" outlineLevel="1" x14ac:dyDescent="0.25">
      <c r="B98" s="338" t="s">
        <v>279</v>
      </c>
      <c r="C98" s="340"/>
      <c r="D98" s="348" t="s">
        <v>272</v>
      </c>
      <c r="E98" s="348" t="s">
        <v>530</v>
      </c>
      <c r="F98" s="511"/>
      <c r="G98" s="348" t="s">
        <v>262</v>
      </c>
      <c r="H98" s="522"/>
      <c r="I98" s="350">
        <f>SUM(J98:M100)</f>
        <v>800000</v>
      </c>
      <c r="J98" s="350">
        <v>0</v>
      </c>
      <c r="K98" s="350">
        <v>0</v>
      </c>
      <c r="L98" s="350">
        <v>680000</v>
      </c>
      <c r="M98" s="350">
        <v>120000</v>
      </c>
      <c r="N98" s="74" t="s">
        <v>590</v>
      </c>
      <c r="O98" s="38">
        <v>2480</v>
      </c>
      <c r="P98" s="344" t="s">
        <v>276</v>
      </c>
      <c r="Q98" s="344" t="s">
        <v>520</v>
      </c>
    </row>
    <row r="99" spans="2:19" ht="47.25" outlineLevel="1" x14ac:dyDescent="0.25">
      <c r="B99" s="339"/>
      <c r="C99" s="341"/>
      <c r="D99" s="349"/>
      <c r="E99" s="349"/>
      <c r="F99" s="512"/>
      <c r="G99" s="349"/>
      <c r="H99" s="523"/>
      <c r="I99" s="351"/>
      <c r="J99" s="351"/>
      <c r="K99" s="351"/>
      <c r="L99" s="351"/>
      <c r="M99" s="351"/>
      <c r="N99" s="169" t="s">
        <v>593</v>
      </c>
      <c r="O99" s="38">
        <v>340</v>
      </c>
      <c r="P99" s="345"/>
      <c r="Q99" s="345"/>
    </row>
    <row r="100" spans="2:19" ht="81" customHeight="1" outlineLevel="1" x14ac:dyDescent="0.25">
      <c r="B100" s="339"/>
      <c r="C100" s="341"/>
      <c r="D100" s="349"/>
      <c r="E100" s="349"/>
      <c r="F100" s="512"/>
      <c r="G100" s="349"/>
      <c r="H100" s="523"/>
      <c r="I100" s="351"/>
      <c r="J100" s="351"/>
      <c r="K100" s="351"/>
      <c r="L100" s="351"/>
      <c r="M100" s="351"/>
      <c r="N100" s="74" t="s">
        <v>591</v>
      </c>
      <c r="O100" s="25">
        <v>1335</v>
      </c>
      <c r="P100" s="361"/>
      <c r="Q100" s="361"/>
    </row>
    <row r="101" spans="2:19" ht="64.5" customHeight="1" outlineLevel="1" x14ac:dyDescent="0.25">
      <c r="B101" s="229" t="s">
        <v>280</v>
      </c>
      <c r="C101" s="243"/>
      <c r="D101" s="441" t="s">
        <v>780</v>
      </c>
      <c r="E101" s="442"/>
      <c r="F101" s="442"/>
      <c r="G101" s="442"/>
      <c r="H101" s="442"/>
      <c r="I101" s="442"/>
      <c r="J101" s="442"/>
      <c r="K101" s="442"/>
      <c r="L101" s="442"/>
      <c r="M101" s="442"/>
      <c r="N101" s="442"/>
      <c r="O101" s="442"/>
      <c r="P101" s="442"/>
      <c r="Q101" s="443"/>
    </row>
    <row r="102" spans="2:19" ht="15.75" outlineLevel="1" x14ac:dyDescent="0.25">
      <c r="B102" s="338" t="s">
        <v>284</v>
      </c>
      <c r="C102" s="346"/>
      <c r="D102" s="348" t="s">
        <v>281</v>
      </c>
      <c r="E102" s="348" t="s">
        <v>285</v>
      </c>
      <c r="F102" s="511"/>
      <c r="G102" s="348" t="s">
        <v>262</v>
      </c>
      <c r="H102" s="522"/>
      <c r="I102" s="140">
        <f>SUM(J102,K102,L102,M102)</f>
        <v>3834332</v>
      </c>
      <c r="J102" s="350">
        <v>0</v>
      </c>
      <c r="K102" s="350">
        <v>0</v>
      </c>
      <c r="L102" s="140">
        <v>3259182</v>
      </c>
      <c r="M102" s="140">
        <v>575150</v>
      </c>
      <c r="N102" s="480" t="s">
        <v>590</v>
      </c>
      <c r="O102" s="89">
        <v>988</v>
      </c>
      <c r="P102" s="344" t="s">
        <v>502</v>
      </c>
      <c r="Q102" s="344" t="s">
        <v>283</v>
      </c>
      <c r="S102" s="22"/>
    </row>
    <row r="103" spans="2:19" ht="18" customHeight="1" outlineLevel="1" x14ac:dyDescent="0.25">
      <c r="B103" s="339"/>
      <c r="C103" s="347"/>
      <c r="D103" s="349"/>
      <c r="E103" s="349"/>
      <c r="F103" s="512"/>
      <c r="G103" s="349"/>
      <c r="H103" s="523"/>
      <c r="I103" s="351"/>
      <c r="J103" s="351"/>
      <c r="K103" s="351"/>
      <c r="L103" s="351"/>
      <c r="M103" s="351"/>
      <c r="N103" s="514"/>
      <c r="O103" s="170"/>
      <c r="P103" s="345"/>
      <c r="Q103" s="345"/>
    </row>
    <row r="104" spans="2:19" ht="15.75" outlineLevel="1" x14ac:dyDescent="0.25">
      <c r="B104" s="339"/>
      <c r="C104" s="347"/>
      <c r="D104" s="349"/>
      <c r="E104" s="349"/>
      <c r="F104" s="512"/>
      <c r="G104" s="349"/>
      <c r="H104" s="523"/>
      <c r="I104" s="351"/>
      <c r="J104" s="351"/>
      <c r="K104" s="351"/>
      <c r="L104" s="351"/>
      <c r="M104" s="351"/>
      <c r="N104" s="348" t="s">
        <v>593</v>
      </c>
      <c r="O104" s="171">
        <v>100</v>
      </c>
      <c r="P104" s="345"/>
      <c r="Q104" s="345"/>
    </row>
    <row r="105" spans="2:19" ht="33.75" customHeight="1" outlineLevel="1" x14ac:dyDescent="0.25">
      <c r="B105" s="339"/>
      <c r="C105" s="347"/>
      <c r="D105" s="349"/>
      <c r="E105" s="349"/>
      <c r="F105" s="512"/>
      <c r="G105" s="349"/>
      <c r="H105" s="523"/>
      <c r="I105" s="351"/>
      <c r="J105" s="351"/>
      <c r="K105" s="351"/>
      <c r="L105" s="351"/>
      <c r="M105" s="351"/>
      <c r="N105" s="364"/>
      <c r="O105" s="171"/>
      <c r="P105" s="345"/>
      <c r="Q105" s="345"/>
    </row>
    <row r="106" spans="2:19" ht="15.75" outlineLevel="1" x14ac:dyDescent="0.25">
      <c r="B106" s="339"/>
      <c r="C106" s="347"/>
      <c r="D106" s="349"/>
      <c r="E106" s="349"/>
      <c r="F106" s="512"/>
      <c r="G106" s="349"/>
      <c r="H106" s="523"/>
      <c r="I106" s="351"/>
      <c r="J106" s="351"/>
      <c r="K106" s="351"/>
      <c r="L106" s="351"/>
      <c r="M106" s="351"/>
      <c r="N106" s="480" t="s">
        <v>591</v>
      </c>
      <c r="O106" s="172">
        <v>785</v>
      </c>
      <c r="P106" s="345"/>
      <c r="Q106" s="345"/>
    </row>
    <row r="107" spans="2:19" ht="31.5" customHeight="1" outlineLevel="1" x14ac:dyDescent="0.25">
      <c r="B107" s="354"/>
      <c r="C107" s="158"/>
      <c r="D107" s="364"/>
      <c r="E107" s="364"/>
      <c r="F107" s="513"/>
      <c r="G107" s="364"/>
      <c r="H107" s="524"/>
      <c r="I107" s="510"/>
      <c r="J107" s="510"/>
      <c r="K107" s="510"/>
      <c r="L107" s="510"/>
      <c r="M107" s="510"/>
      <c r="N107" s="514"/>
      <c r="O107" s="173"/>
      <c r="P107" s="361"/>
      <c r="Q107" s="361"/>
    </row>
    <row r="108" spans="2:19" ht="15.75" outlineLevel="1" x14ac:dyDescent="0.25">
      <c r="B108" s="338" t="s">
        <v>475</v>
      </c>
      <c r="C108" s="340"/>
      <c r="D108" s="338" t="s">
        <v>286</v>
      </c>
      <c r="E108" s="338" t="s">
        <v>725</v>
      </c>
      <c r="F108" s="346"/>
      <c r="G108" s="338" t="s">
        <v>262</v>
      </c>
      <c r="H108" s="340"/>
      <c r="I108" s="336">
        <f>SUM(J108:M114)</f>
        <v>3000000</v>
      </c>
      <c r="J108" s="336">
        <v>0</v>
      </c>
      <c r="K108" s="336">
        <v>0</v>
      </c>
      <c r="L108" s="336">
        <v>2550000</v>
      </c>
      <c r="M108" s="336">
        <v>450000</v>
      </c>
      <c r="N108" s="479" t="s">
        <v>267</v>
      </c>
      <c r="O108" s="90">
        <v>4</v>
      </c>
      <c r="P108" s="515" t="s">
        <v>356</v>
      </c>
      <c r="Q108" s="344" t="s">
        <v>283</v>
      </c>
    </row>
    <row r="109" spans="2:19" ht="48" customHeight="1" outlineLevel="1" x14ac:dyDescent="0.25">
      <c r="B109" s="339"/>
      <c r="C109" s="341"/>
      <c r="D109" s="339"/>
      <c r="E109" s="339"/>
      <c r="F109" s="347"/>
      <c r="G109" s="339"/>
      <c r="H109" s="341"/>
      <c r="I109" s="337"/>
      <c r="J109" s="337"/>
      <c r="K109" s="337"/>
      <c r="L109" s="337"/>
      <c r="M109" s="337"/>
      <c r="N109" s="518"/>
      <c r="O109" s="161"/>
      <c r="P109" s="516"/>
      <c r="Q109" s="345"/>
    </row>
    <row r="110" spans="2:19" ht="15.75" outlineLevel="1" x14ac:dyDescent="0.25">
      <c r="B110" s="339"/>
      <c r="C110" s="341"/>
      <c r="D110" s="339"/>
      <c r="E110" s="339"/>
      <c r="F110" s="347"/>
      <c r="G110" s="339"/>
      <c r="H110" s="341"/>
      <c r="I110" s="337"/>
      <c r="J110" s="337"/>
      <c r="K110" s="337"/>
      <c r="L110" s="337"/>
      <c r="M110" s="337"/>
      <c r="N110" s="479" t="s">
        <v>269</v>
      </c>
      <c r="O110" s="38">
        <v>2568</v>
      </c>
      <c r="P110" s="516"/>
      <c r="Q110" s="345"/>
    </row>
    <row r="111" spans="2:19" ht="15.75" outlineLevel="1" x14ac:dyDescent="0.25">
      <c r="B111" s="339"/>
      <c r="C111" s="341"/>
      <c r="D111" s="339"/>
      <c r="E111" s="339"/>
      <c r="F111" s="347"/>
      <c r="G111" s="339"/>
      <c r="H111" s="341"/>
      <c r="I111" s="337"/>
      <c r="J111" s="337"/>
      <c r="K111" s="337"/>
      <c r="L111" s="337"/>
      <c r="M111" s="337"/>
      <c r="N111" s="518"/>
      <c r="O111" s="144"/>
      <c r="P111" s="516"/>
      <c r="Q111" s="345"/>
    </row>
    <row r="112" spans="2:19" ht="15.75" outlineLevel="1" x14ac:dyDescent="0.25">
      <c r="B112" s="339"/>
      <c r="C112" s="341"/>
      <c r="D112" s="339"/>
      <c r="E112" s="339"/>
      <c r="F112" s="347"/>
      <c r="G112" s="339"/>
      <c r="H112" s="341"/>
      <c r="I112" s="337"/>
      <c r="J112" s="337"/>
      <c r="K112" s="337"/>
      <c r="L112" s="337"/>
      <c r="M112" s="337"/>
      <c r="N112" s="479" t="s">
        <v>303</v>
      </c>
      <c r="O112" s="174">
        <v>35</v>
      </c>
      <c r="P112" s="516"/>
      <c r="Q112" s="345"/>
    </row>
    <row r="113" spans="2:17" ht="49.5" customHeight="1" outlineLevel="1" x14ac:dyDescent="0.25">
      <c r="B113" s="339"/>
      <c r="C113" s="341"/>
      <c r="D113" s="339"/>
      <c r="E113" s="339"/>
      <c r="F113" s="347"/>
      <c r="G113" s="339"/>
      <c r="H113" s="341"/>
      <c r="I113" s="337"/>
      <c r="J113" s="337"/>
      <c r="K113" s="337"/>
      <c r="L113" s="337"/>
      <c r="M113" s="337"/>
      <c r="N113" s="518"/>
      <c r="O113" s="155"/>
      <c r="P113" s="516"/>
      <c r="Q113" s="345"/>
    </row>
    <row r="114" spans="2:17" ht="15.75" outlineLevel="1" x14ac:dyDescent="0.25">
      <c r="B114" s="339"/>
      <c r="C114" s="341"/>
      <c r="D114" s="339"/>
      <c r="E114" s="339"/>
      <c r="F114" s="347"/>
      <c r="G114" s="339"/>
      <c r="H114" s="341"/>
      <c r="I114" s="337"/>
      <c r="J114" s="337"/>
      <c r="K114" s="337"/>
      <c r="L114" s="337"/>
      <c r="M114" s="337"/>
      <c r="N114" s="479" t="s">
        <v>265</v>
      </c>
      <c r="O114" s="83">
        <v>2120</v>
      </c>
      <c r="P114" s="516"/>
      <c r="Q114" s="345"/>
    </row>
    <row r="115" spans="2:17" ht="33" customHeight="1" outlineLevel="1" x14ac:dyDescent="0.25">
      <c r="B115" s="354"/>
      <c r="C115" s="157"/>
      <c r="D115" s="354"/>
      <c r="E115" s="354"/>
      <c r="F115" s="158"/>
      <c r="G115" s="354"/>
      <c r="H115" s="157"/>
      <c r="I115" s="440"/>
      <c r="J115" s="440"/>
      <c r="K115" s="440"/>
      <c r="L115" s="440"/>
      <c r="M115" s="440"/>
      <c r="N115" s="518"/>
      <c r="O115" s="145"/>
      <c r="P115" s="517"/>
      <c r="Q115" s="361"/>
    </row>
    <row r="116" spans="2:17" ht="47.25" outlineLevel="1" x14ac:dyDescent="0.25">
      <c r="B116" s="338" t="s">
        <v>728</v>
      </c>
      <c r="C116" s="340"/>
      <c r="D116" s="338" t="s">
        <v>286</v>
      </c>
      <c r="E116" s="338" t="s">
        <v>761</v>
      </c>
      <c r="F116" s="346"/>
      <c r="G116" s="338" t="s">
        <v>262</v>
      </c>
      <c r="H116" s="340"/>
      <c r="I116" s="140">
        <f>SUM(J116,K116,L116,M116)</f>
        <v>2000000</v>
      </c>
      <c r="J116" s="350">
        <v>0</v>
      </c>
      <c r="K116" s="350">
        <v>0</v>
      </c>
      <c r="L116" s="140">
        <v>1700000</v>
      </c>
      <c r="M116" s="140">
        <v>300000</v>
      </c>
      <c r="N116" s="27" t="s">
        <v>268</v>
      </c>
      <c r="O116" s="90">
        <v>360</v>
      </c>
      <c r="P116" s="344" t="s">
        <v>454</v>
      </c>
      <c r="Q116" s="344" t="s">
        <v>350</v>
      </c>
    </row>
    <row r="117" spans="2:17" ht="15.75" outlineLevel="1" x14ac:dyDescent="0.25">
      <c r="B117" s="339"/>
      <c r="C117" s="341"/>
      <c r="D117" s="339"/>
      <c r="E117" s="339"/>
      <c r="F117" s="347"/>
      <c r="G117" s="339"/>
      <c r="H117" s="341"/>
      <c r="I117" s="351"/>
      <c r="J117" s="351"/>
      <c r="K117" s="351"/>
      <c r="L117" s="351"/>
      <c r="M117" s="351"/>
      <c r="N117" s="479" t="s">
        <v>293</v>
      </c>
      <c r="O117" s="89">
        <v>80</v>
      </c>
      <c r="P117" s="345"/>
      <c r="Q117" s="345"/>
    </row>
    <row r="118" spans="2:17" ht="32.25" customHeight="1" outlineLevel="1" x14ac:dyDescent="0.25">
      <c r="B118" s="339"/>
      <c r="C118" s="341"/>
      <c r="D118" s="339"/>
      <c r="E118" s="339"/>
      <c r="F118" s="347"/>
      <c r="G118" s="339"/>
      <c r="H118" s="341"/>
      <c r="I118" s="351"/>
      <c r="J118" s="351"/>
      <c r="K118" s="351"/>
      <c r="L118" s="351"/>
      <c r="M118" s="351"/>
      <c r="N118" s="518"/>
      <c r="O118" s="39"/>
      <c r="P118" s="345"/>
      <c r="Q118" s="345"/>
    </row>
    <row r="119" spans="2:17" ht="48.75" customHeight="1" outlineLevel="1" x14ac:dyDescent="0.25">
      <c r="B119" s="354"/>
      <c r="C119" s="341"/>
      <c r="D119" s="339"/>
      <c r="E119" s="339"/>
      <c r="F119" s="347"/>
      <c r="G119" s="339"/>
      <c r="H119" s="341"/>
      <c r="I119" s="510"/>
      <c r="J119" s="351"/>
      <c r="K119" s="351"/>
      <c r="L119" s="510"/>
      <c r="M119" s="510"/>
      <c r="N119" s="27" t="s">
        <v>263</v>
      </c>
      <c r="O119" s="175">
        <v>325</v>
      </c>
      <c r="P119" s="361"/>
      <c r="Q119" s="361"/>
    </row>
    <row r="120" spans="2:17" ht="31.5" customHeight="1" outlineLevel="1" x14ac:dyDescent="0.25">
      <c r="B120" s="338" t="s">
        <v>287</v>
      </c>
      <c r="C120" s="340"/>
      <c r="D120" s="338" t="s">
        <v>355</v>
      </c>
      <c r="E120" s="338" t="s">
        <v>288</v>
      </c>
      <c r="F120" s="346"/>
      <c r="G120" s="338" t="s">
        <v>262</v>
      </c>
      <c r="H120" s="340"/>
      <c r="I120" s="336">
        <f>SUM(J120:M122)</f>
        <v>600000</v>
      </c>
      <c r="J120" s="336">
        <v>0</v>
      </c>
      <c r="K120" s="336">
        <v>0</v>
      </c>
      <c r="L120" s="336">
        <v>510000</v>
      </c>
      <c r="M120" s="336">
        <v>90000</v>
      </c>
      <c r="N120" s="27" t="s">
        <v>269</v>
      </c>
      <c r="O120" s="38">
        <v>145</v>
      </c>
      <c r="P120" s="344" t="s">
        <v>274</v>
      </c>
      <c r="Q120" s="344" t="s">
        <v>289</v>
      </c>
    </row>
    <row r="121" spans="2:17" ht="47.25" outlineLevel="1" x14ac:dyDescent="0.25">
      <c r="B121" s="339"/>
      <c r="C121" s="341"/>
      <c r="D121" s="339"/>
      <c r="E121" s="339"/>
      <c r="F121" s="347"/>
      <c r="G121" s="339"/>
      <c r="H121" s="341"/>
      <c r="I121" s="337"/>
      <c r="J121" s="337"/>
      <c r="K121" s="337"/>
      <c r="L121" s="337"/>
      <c r="M121" s="337"/>
      <c r="N121" s="27" t="s">
        <v>293</v>
      </c>
      <c r="O121" s="38">
        <v>145</v>
      </c>
      <c r="P121" s="345"/>
      <c r="Q121" s="345"/>
    </row>
    <row r="122" spans="2:17" ht="81" customHeight="1" outlineLevel="1" x14ac:dyDescent="0.25">
      <c r="B122" s="339"/>
      <c r="C122" s="341"/>
      <c r="D122" s="339"/>
      <c r="E122" s="339"/>
      <c r="F122" s="347"/>
      <c r="G122" s="339"/>
      <c r="H122" s="341"/>
      <c r="I122" s="337"/>
      <c r="J122" s="337"/>
      <c r="K122" s="337"/>
      <c r="L122" s="337"/>
      <c r="M122" s="337"/>
      <c r="N122" s="27" t="s">
        <v>265</v>
      </c>
      <c r="O122" s="38">
        <v>145</v>
      </c>
      <c r="P122" s="345"/>
      <c r="Q122" s="345"/>
    </row>
    <row r="123" spans="2:17" ht="31.5" customHeight="1" outlineLevel="1" x14ac:dyDescent="0.25">
      <c r="B123" s="338" t="s">
        <v>290</v>
      </c>
      <c r="C123" s="340"/>
      <c r="D123" s="338" t="s">
        <v>355</v>
      </c>
      <c r="E123" s="344" t="s">
        <v>16</v>
      </c>
      <c r="F123" s="346"/>
      <c r="G123" s="338" t="s">
        <v>262</v>
      </c>
      <c r="H123" s="340"/>
      <c r="I123" s="336">
        <f>SUM(J123:M125)</f>
        <v>2000000</v>
      </c>
      <c r="J123" s="336">
        <v>0</v>
      </c>
      <c r="K123" s="336">
        <v>0</v>
      </c>
      <c r="L123" s="336">
        <v>1700000</v>
      </c>
      <c r="M123" s="336">
        <v>300000</v>
      </c>
      <c r="N123" s="27" t="s">
        <v>266</v>
      </c>
      <c r="O123" s="38">
        <v>55</v>
      </c>
      <c r="P123" s="344" t="s">
        <v>276</v>
      </c>
      <c r="Q123" s="344" t="s">
        <v>273</v>
      </c>
    </row>
    <row r="124" spans="2:17" ht="47.25" outlineLevel="1" x14ac:dyDescent="0.25">
      <c r="B124" s="339"/>
      <c r="C124" s="341"/>
      <c r="D124" s="339"/>
      <c r="E124" s="345"/>
      <c r="F124" s="347"/>
      <c r="G124" s="339"/>
      <c r="H124" s="341"/>
      <c r="I124" s="337"/>
      <c r="J124" s="337"/>
      <c r="K124" s="337"/>
      <c r="L124" s="337"/>
      <c r="M124" s="337"/>
      <c r="N124" s="27" t="s">
        <v>268</v>
      </c>
      <c r="O124" s="38">
        <v>55</v>
      </c>
      <c r="P124" s="345"/>
      <c r="Q124" s="345"/>
    </row>
    <row r="125" spans="2:17" ht="47.25" outlineLevel="1" x14ac:dyDescent="0.25">
      <c r="B125" s="339"/>
      <c r="C125" s="341"/>
      <c r="D125" s="339"/>
      <c r="E125" s="345"/>
      <c r="F125" s="347"/>
      <c r="G125" s="339"/>
      <c r="H125" s="341"/>
      <c r="I125" s="337"/>
      <c r="J125" s="337"/>
      <c r="K125" s="337"/>
      <c r="L125" s="337"/>
      <c r="M125" s="337"/>
      <c r="N125" s="27" t="s">
        <v>263</v>
      </c>
      <c r="O125" s="25">
        <v>50</v>
      </c>
      <c r="P125" s="361"/>
      <c r="Q125" s="361"/>
    </row>
    <row r="126" spans="2:17" ht="47.25" customHeight="1" outlineLevel="1" x14ac:dyDescent="0.25">
      <c r="B126" s="338" t="s">
        <v>291</v>
      </c>
      <c r="C126" s="546"/>
      <c r="D126" s="338" t="s">
        <v>292</v>
      </c>
      <c r="E126" s="338" t="s">
        <v>760</v>
      </c>
      <c r="F126" s="346"/>
      <c r="G126" s="338" t="s">
        <v>262</v>
      </c>
      <c r="H126" s="340"/>
      <c r="I126" s="336">
        <f>SUM(J126:M134)</f>
        <v>5210000</v>
      </c>
      <c r="J126" s="336">
        <f>SUM(J135:J143)</f>
        <v>0</v>
      </c>
      <c r="K126" s="336">
        <f>SUM(K135:K143)</f>
        <v>0</v>
      </c>
      <c r="L126" s="336">
        <f>SUM(L135:L143)</f>
        <v>4428500</v>
      </c>
      <c r="M126" s="336">
        <f>SUM(M135:M143)</f>
        <v>781500</v>
      </c>
      <c r="N126" s="27" t="s">
        <v>268</v>
      </c>
      <c r="O126" s="38">
        <f>O139</f>
        <v>250</v>
      </c>
      <c r="P126" s="344" t="s">
        <v>324</v>
      </c>
      <c r="Q126" s="344" t="s">
        <v>635</v>
      </c>
    </row>
    <row r="127" spans="2:17" ht="35.25" customHeight="1" outlineLevel="1" x14ac:dyDescent="0.25">
      <c r="B127" s="339"/>
      <c r="C127" s="547"/>
      <c r="D127" s="339"/>
      <c r="E127" s="339"/>
      <c r="F127" s="347"/>
      <c r="G127" s="339"/>
      <c r="H127" s="341"/>
      <c r="I127" s="337"/>
      <c r="J127" s="337"/>
      <c r="K127" s="337"/>
      <c r="L127" s="337"/>
      <c r="M127" s="337"/>
      <c r="N127" s="27" t="s">
        <v>269</v>
      </c>
      <c r="O127" s="38">
        <f>O140</f>
        <v>1000</v>
      </c>
      <c r="P127" s="345"/>
      <c r="Q127" s="345"/>
    </row>
    <row r="128" spans="2:17" ht="15.75" outlineLevel="1" x14ac:dyDescent="0.25">
      <c r="B128" s="339"/>
      <c r="C128" s="547"/>
      <c r="D128" s="339"/>
      <c r="E128" s="339"/>
      <c r="F128" s="347"/>
      <c r="G128" s="339"/>
      <c r="H128" s="341"/>
      <c r="I128" s="337"/>
      <c r="J128" s="337"/>
      <c r="K128" s="337"/>
      <c r="L128" s="337"/>
      <c r="M128" s="337"/>
      <c r="N128" s="479" t="s">
        <v>278</v>
      </c>
      <c r="O128" s="38">
        <v>5</v>
      </c>
      <c r="P128" s="516"/>
      <c r="Q128" s="345"/>
    </row>
    <row r="129" spans="2:17" ht="15.75" outlineLevel="1" x14ac:dyDescent="0.25">
      <c r="B129" s="339"/>
      <c r="C129" s="547"/>
      <c r="D129" s="339"/>
      <c r="E129" s="339"/>
      <c r="F129" s="347"/>
      <c r="G129" s="339"/>
      <c r="H129" s="341"/>
      <c r="I129" s="337"/>
      <c r="J129" s="337"/>
      <c r="K129" s="337"/>
      <c r="L129" s="337"/>
      <c r="M129" s="337"/>
      <c r="N129" s="518"/>
      <c r="O129" s="144"/>
      <c r="P129" s="516"/>
      <c r="Q129" s="345"/>
    </row>
    <row r="130" spans="2:17" ht="47.25" customHeight="1" outlineLevel="1" x14ac:dyDescent="0.25">
      <c r="B130" s="339"/>
      <c r="C130" s="547"/>
      <c r="D130" s="339"/>
      <c r="E130" s="339"/>
      <c r="F130" s="347"/>
      <c r="G130" s="339"/>
      <c r="H130" s="341"/>
      <c r="I130" s="337"/>
      <c r="J130" s="337"/>
      <c r="K130" s="337"/>
      <c r="L130" s="337"/>
      <c r="M130" s="337"/>
      <c r="N130" s="27" t="s">
        <v>293</v>
      </c>
      <c r="O130" s="90">
        <f>O141</f>
        <v>200</v>
      </c>
      <c r="P130" s="345"/>
      <c r="Q130" s="345"/>
    </row>
    <row r="131" spans="2:17" ht="15.75" outlineLevel="1" x14ac:dyDescent="0.25">
      <c r="B131" s="339"/>
      <c r="C131" s="547"/>
      <c r="D131" s="339"/>
      <c r="E131" s="339"/>
      <c r="F131" s="347"/>
      <c r="G131" s="339"/>
      <c r="H131" s="341"/>
      <c r="I131" s="337"/>
      <c r="J131" s="337"/>
      <c r="K131" s="337"/>
      <c r="L131" s="337"/>
      <c r="M131" s="337"/>
      <c r="N131" s="479" t="s">
        <v>264</v>
      </c>
      <c r="O131" s="38">
        <v>135</v>
      </c>
      <c r="P131" s="516"/>
      <c r="Q131" s="345"/>
    </row>
    <row r="132" spans="2:17" ht="47.25" customHeight="1" outlineLevel="1" x14ac:dyDescent="0.25">
      <c r="B132" s="339"/>
      <c r="C132" s="547"/>
      <c r="D132" s="339"/>
      <c r="E132" s="339"/>
      <c r="F132" s="347"/>
      <c r="G132" s="339"/>
      <c r="H132" s="341"/>
      <c r="I132" s="337"/>
      <c r="J132" s="337"/>
      <c r="K132" s="337"/>
      <c r="L132" s="337"/>
      <c r="M132" s="337"/>
      <c r="N132" s="518"/>
      <c r="O132" s="144"/>
      <c r="P132" s="516"/>
      <c r="Q132" s="345"/>
    </row>
    <row r="133" spans="2:17" ht="47.25" customHeight="1" outlineLevel="1" x14ac:dyDescent="0.25">
      <c r="B133" s="339"/>
      <c r="C133" s="547"/>
      <c r="D133" s="339"/>
      <c r="E133" s="339"/>
      <c r="F133" s="347"/>
      <c r="G133" s="339"/>
      <c r="H133" s="341"/>
      <c r="I133" s="337"/>
      <c r="J133" s="337"/>
      <c r="K133" s="337"/>
      <c r="L133" s="337"/>
      <c r="M133" s="337"/>
      <c r="N133" s="27" t="s">
        <v>263</v>
      </c>
      <c r="O133" s="90">
        <f>O142</f>
        <v>250</v>
      </c>
      <c r="P133" s="345"/>
      <c r="Q133" s="345"/>
    </row>
    <row r="134" spans="2:17" ht="47.25" outlineLevel="1" x14ac:dyDescent="0.25">
      <c r="B134" s="339"/>
      <c r="C134" s="547"/>
      <c r="D134" s="339"/>
      <c r="E134" s="339"/>
      <c r="F134" s="347"/>
      <c r="G134" s="339"/>
      <c r="H134" s="341"/>
      <c r="I134" s="337"/>
      <c r="J134" s="337"/>
      <c r="K134" s="337"/>
      <c r="L134" s="337"/>
      <c r="M134" s="337"/>
      <c r="N134" s="27" t="s">
        <v>265</v>
      </c>
      <c r="O134" s="38">
        <f>O143</f>
        <v>1000</v>
      </c>
      <c r="P134" s="361"/>
      <c r="Q134" s="361"/>
    </row>
    <row r="135" spans="2:17" ht="15.75" outlineLevel="1" x14ac:dyDescent="0.25">
      <c r="B135" s="338" t="s">
        <v>294</v>
      </c>
      <c r="C135" s="546"/>
      <c r="D135" s="338" t="s">
        <v>292</v>
      </c>
      <c r="E135" s="338" t="s">
        <v>760</v>
      </c>
      <c r="F135" s="340"/>
      <c r="G135" s="338" t="s">
        <v>262</v>
      </c>
      <c r="H135" s="340"/>
      <c r="I135" s="336">
        <f>SUM(J135:M137)</f>
        <v>1350000</v>
      </c>
      <c r="J135" s="336">
        <v>0</v>
      </c>
      <c r="K135" s="336">
        <v>0</v>
      </c>
      <c r="L135" s="336">
        <v>1147500</v>
      </c>
      <c r="M135" s="336">
        <v>202500</v>
      </c>
      <c r="N135" s="479" t="s">
        <v>278</v>
      </c>
      <c r="O135" s="38">
        <v>5</v>
      </c>
      <c r="P135" s="344" t="s">
        <v>324</v>
      </c>
      <c r="Q135" s="344" t="s">
        <v>346</v>
      </c>
    </row>
    <row r="136" spans="2:17" ht="21" customHeight="1" outlineLevel="1" x14ac:dyDescent="0.25">
      <c r="B136" s="339"/>
      <c r="C136" s="547"/>
      <c r="D136" s="339"/>
      <c r="E136" s="339"/>
      <c r="F136" s="341"/>
      <c r="G136" s="339"/>
      <c r="H136" s="341"/>
      <c r="I136" s="337"/>
      <c r="J136" s="337"/>
      <c r="K136" s="337"/>
      <c r="L136" s="337"/>
      <c r="M136" s="337"/>
      <c r="N136" s="518"/>
      <c r="O136" s="161"/>
      <c r="P136" s="345"/>
      <c r="Q136" s="345"/>
    </row>
    <row r="137" spans="2:17" ht="214.5" customHeight="1" outlineLevel="1" x14ac:dyDescent="0.25">
      <c r="B137" s="339"/>
      <c r="C137" s="547"/>
      <c r="D137" s="339"/>
      <c r="E137" s="339"/>
      <c r="F137" s="341"/>
      <c r="G137" s="339"/>
      <c r="H137" s="341"/>
      <c r="I137" s="337"/>
      <c r="J137" s="337"/>
      <c r="K137" s="337"/>
      <c r="L137" s="337"/>
      <c r="M137" s="337"/>
      <c r="N137" s="479" t="s">
        <v>264</v>
      </c>
      <c r="O137" s="38">
        <v>135</v>
      </c>
      <c r="P137" s="345"/>
      <c r="Q137" s="345"/>
    </row>
    <row r="138" spans="2:17" ht="18" customHeight="1" outlineLevel="1" x14ac:dyDescent="0.25">
      <c r="B138" s="354"/>
      <c r="C138" s="551"/>
      <c r="D138" s="354"/>
      <c r="E138" s="354"/>
      <c r="F138" s="363"/>
      <c r="G138" s="354"/>
      <c r="H138" s="363"/>
      <c r="I138" s="440"/>
      <c r="J138" s="440"/>
      <c r="K138" s="440"/>
      <c r="L138" s="440"/>
      <c r="M138" s="440"/>
      <c r="N138" s="518"/>
      <c r="O138" s="144"/>
      <c r="P138" s="361"/>
      <c r="Q138" s="361"/>
    </row>
    <row r="139" spans="2:17" ht="47.25" customHeight="1" outlineLevel="1" x14ac:dyDescent="0.25">
      <c r="B139" s="338" t="s">
        <v>295</v>
      </c>
      <c r="C139" s="546"/>
      <c r="D139" s="338" t="s">
        <v>292</v>
      </c>
      <c r="E139" s="338" t="s">
        <v>760</v>
      </c>
      <c r="F139" s="346"/>
      <c r="G139" s="338" t="s">
        <v>262</v>
      </c>
      <c r="H139" s="340"/>
      <c r="I139" s="336">
        <f>SUM(J139:M143)</f>
        <v>3860000</v>
      </c>
      <c r="J139" s="336">
        <v>0</v>
      </c>
      <c r="K139" s="336">
        <v>0</v>
      </c>
      <c r="L139" s="336">
        <v>3281000</v>
      </c>
      <c r="M139" s="336">
        <v>579000</v>
      </c>
      <c r="N139" s="27" t="s">
        <v>268</v>
      </c>
      <c r="O139" s="90">
        <v>250</v>
      </c>
      <c r="P139" s="344" t="s">
        <v>324</v>
      </c>
      <c r="Q139" s="344" t="s">
        <v>346</v>
      </c>
    </row>
    <row r="140" spans="2:17" ht="34.5" customHeight="1" outlineLevel="1" x14ac:dyDescent="0.25">
      <c r="B140" s="339"/>
      <c r="C140" s="547"/>
      <c r="D140" s="339"/>
      <c r="E140" s="339"/>
      <c r="F140" s="347"/>
      <c r="G140" s="339"/>
      <c r="H140" s="341"/>
      <c r="I140" s="337"/>
      <c r="J140" s="337"/>
      <c r="K140" s="337"/>
      <c r="L140" s="337"/>
      <c r="M140" s="337"/>
      <c r="N140" s="27" t="s">
        <v>269</v>
      </c>
      <c r="O140" s="38">
        <v>1000</v>
      </c>
      <c r="P140" s="345"/>
      <c r="Q140" s="345"/>
    </row>
    <row r="141" spans="2:17" ht="47.25" outlineLevel="1" x14ac:dyDescent="0.25">
      <c r="B141" s="339"/>
      <c r="C141" s="547"/>
      <c r="D141" s="339"/>
      <c r="E141" s="339"/>
      <c r="F141" s="347"/>
      <c r="G141" s="339"/>
      <c r="H141" s="341"/>
      <c r="I141" s="337"/>
      <c r="J141" s="337"/>
      <c r="K141" s="337"/>
      <c r="L141" s="337"/>
      <c r="M141" s="337"/>
      <c r="N141" s="27" t="s">
        <v>293</v>
      </c>
      <c r="O141" s="38">
        <v>200</v>
      </c>
      <c r="P141" s="345"/>
      <c r="Q141" s="345"/>
    </row>
    <row r="142" spans="2:17" ht="47.25" outlineLevel="1" x14ac:dyDescent="0.25">
      <c r="B142" s="339"/>
      <c r="C142" s="547"/>
      <c r="D142" s="339"/>
      <c r="E142" s="339"/>
      <c r="F142" s="347"/>
      <c r="G142" s="339"/>
      <c r="H142" s="341"/>
      <c r="I142" s="337"/>
      <c r="J142" s="337"/>
      <c r="K142" s="337"/>
      <c r="L142" s="337"/>
      <c r="M142" s="337"/>
      <c r="N142" s="27" t="s">
        <v>263</v>
      </c>
      <c r="O142" s="38">
        <v>250</v>
      </c>
      <c r="P142" s="345"/>
      <c r="Q142" s="345"/>
    </row>
    <row r="143" spans="2:17" ht="92.25" customHeight="1" outlineLevel="1" x14ac:dyDescent="0.25">
      <c r="B143" s="339"/>
      <c r="C143" s="547"/>
      <c r="D143" s="339"/>
      <c r="E143" s="339"/>
      <c r="F143" s="347"/>
      <c r="G143" s="339"/>
      <c r="H143" s="341"/>
      <c r="I143" s="337"/>
      <c r="J143" s="337"/>
      <c r="K143" s="337"/>
      <c r="L143" s="337"/>
      <c r="M143" s="337"/>
      <c r="N143" s="27" t="s">
        <v>265</v>
      </c>
      <c r="O143" s="38">
        <v>1000</v>
      </c>
      <c r="P143" s="361"/>
      <c r="Q143" s="361"/>
    </row>
    <row r="144" spans="2:17" ht="63" customHeight="1" outlineLevel="1" x14ac:dyDescent="0.25">
      <c r="B144" s="338" t="s">
        <v>297</v>
      </c>
      <c r="C144" s="546"/>
      <c r="D144" s="338" t="s">
        <v>298</v>
      </c>
      <c r="E144" s="338" t="s">
        <v>759</v>
      </c>
      <c r="F144" s="346"/>
      <c r="G144" s="338" t="s">
        <v>262</v>
      </c>
      <c r="H144" s="340"/>
      <c r="I144" s="336">
        <v>1588600</v>
      </c>
      <c r="J144" s="336">
        <v>0</v>
      </c>
      <c r="K144" s="336">
        <v>0</v>
      </c>
      <c r="L144" s="336">
        <v>1020000</v>
      </c>
      <c r="M144" s="336">
        <v>568600</v>
      </c>
      <c r="N144" s="27" t="s">
        <v>267</v>
      </c>
      <c r="O144" s="38">
        <v>2</v>
      </c>
      <c r="P144" s="344" t="s">
        <v>282</v>
      </c>
      <c r="Q144" s="344" t="s">
        <v>299</v>
      </c>
    </row>
    <row r="145" spans="2:17" ht="34.5" customHeight="1" outlineLevel="1" x14ac:dyDescent="0.25">
      <c r="B145" s="339"/>
      <c r="C145" s="547"/>
      <c r="D145" s="339"/>
      <c r="E145" s="339"/>
      <c r="F145" s="347"/>
      <c r="G145" s="339"/>
      <c r="H145" s="341"/>
      <c r="I145" s="337"/>
      <c r="J145" s="337"/>
      <c r="K145" s="337"/>
      <c r="L145" s="337"/>
      <c r="M145" s="337"/>
      <c r="N145" s="27" t="s">
        <v>269</v>
      </c>
      <c r="O145" s="38">
        <v>1262</v>
      </c>
      <c r="P145" s="345"/>
      <c r="Q145" s="345"/>
    </row>
    <row r="146" spans="2:17" ht="65.25" customHeight="1" outlineLevel="1" x14ac:dyDescent="0.25">
      <c r="B146" s="339"/>
      <c r="C146" s="547"/>
      <c r="D146" s="339"/>
      <c r="E146" s="339"/>
      <c r="F146" s="347"/>
      <c r="G146" s="339"/>
      <c r="H146" s="341"/>
      <c r="I146" s="337"/>
      <c r="J146" s="337"/>
      <c r="K146" s="337"/>
      <c r="L146" s="337"/>
      <c r="M146" s="337"/>
      <c r="N146" s="27" t="s">
        <v>303</v>
      </c>
      <c r="O146" s="38">
        <v>20</v>
      </c>
      <c r="P146" s="345"/>
      <c r="Q146" s="345"/>
    </row>
    <row r="147" spans="2:17" ht="47.25" outlineLevel="1" x14ac:dyDescent="0.25">
      <c r="B147" s="339"/>
      <c r="C147" s="547"/>
      <c r="D147" s="339"/>
      <c r="E147" s="339"/>
      <c r="F147" s="347"/>
      <c r="G147" s="339"/>
      <c r="H147" s="341"/>
      <c r="I147" s="337"/>
      <c r="J147" s="337"/>
      <c r="K147" s="337"/>
      <c r="L147" s="337"/>
      <c r="M147" s="337"/>
      <c r="N147" s="27" t="s">
        <v>265</v>
      </c>
      <c r="O147" s="38">
        <v>1200</v>
      </c>
      <c r="P147" s="361"/>
      <c r="Q147" s="361"/>
    </row>
    <row r="148" spans="2:17" ht="47.25" customHeight="1" outlineLevel="1" x14ac:dyDescent="0.25">
      <c r="B148" s="338" t="s">
        <v>300</v>
      </c>
      <c r="C148" s="546"/>
      <c r="D148" s="338" t="s">
        <v>298</v>
      </c>
      <c r="E148" s="338" t="s">
        <v>758</v>
      </c>
      <c r="F148" s="346"/>
      <c r="G148" s="338" t="s">
        <v>262</v>
      </c>
      <c r="H148" s="340"/>
      <c r="I148" s="336">
        <f>SUM(J148:M152)</f>
        <v>500000</v>
      </c>
      <c r="J148" s="336">
        <v>0</v>
      </c>
      <c r="K148" s="336">
        <v>0</v>
      </c>
      <c r="L148" s="336">
        <v>425000</v>
      </c>
      <c r="M148" s="336">
        <v>75000</v>
      </c>
      <c r="N148" s="27" t="s">
        <v>268</v>
      </c>
      <c r="O148" s="38">
        <v>792</v>
      </c>
      <c r="P148" s="344" t="s">
        <v>301</v>
      </c>
      <c r="Q148" s="344" t="s">
        <v>302</v>
      </c>
    </row>
    <row r="149" spans="2:17" ht="34.5" customHeight="1" outlineLevel="1" x14ac:dyDescent="0.25">
      <c r="B149" s="339"/>
      <c r="C149" s="547"/>
      <c r="D149" s="339"/>
      <c r="E149" s="339"/>
      <c r="F149" s="347"/>
      <c r="G149" s="339"/>
      <c r="H149" s="341"/>
      <c r="I149" s="337"/>
      <c r="J149" s="337"/>
      <c r="K149" s="337"/>
      <c r="L149" s="337"/>
      <c r="M149" s="337"/>
      <c r="N149" s="27" t="s">
        <v>269</v>
      </c>
      <c r="O149" s="38">
        <v>1132</v>
      </c>
      <c r="P149" s="345"/>
      <c r="Q149" s="345"/>
    </row>
    <row r="150" spans="2:17" ht="47.25" outlineLevel="1" x14ac:dyDescent="0.25">
      <c r="B150" s="339"/>
      <c r="C150" s="547"/>
      <c r="D150" s="339"/>
      <c r="E150" s="339"/>
      <c r="F150" s="347"/>
      <c r="G150" s="339"/>
      <c r="H150" s="341"/>
      <c r="I150" s="337"/>
      <c r="J150" s="337"/>
      <c r="K150" s="337"/>
      <c r="L150" s="337"/>
      <c r="M150" s="337"/>
      <c r="N150" s="27" t="s">
        <v>293</v>
      </c>
      <c r="O150" s="38">
        <v>850</v>
      </c>
      <c r="P150" s="345"/>
      <c r="Q150" s="345"/>
    </row>
    <row r="151" spans="2:17" ht="47.25" outlineLevel="1" x14ac:dyDescent="0.25">
      <c r="B151" s="339"/>
      <c r="C151" s="547"/>
      <c r="D151" s="339"/>
      <c r="E151" s="339"/>
      <c r="F151" s="347"/>
      <c r="G151" s="339"/>
      <c r="H151" s="341"/>
      <c r="I151" s="337"/>
      <c r="J151" s="337"/>
      <c r="K151" s="337"/>
      <c r="L151" s="337"/>
      <c r="M151" s="337"/>
      <c r="N151" s="27" t="s">
        <v>263</v>
      </c>
      <c r="O151" s="38">
        <v>630</v>
      </c>
      <c r="P151" s="345"/>
      <c r="Q151" s="345"/>
    </row>
    <row r="152" spans="2:17" ht="348" customHeight="1" outlineLevel="1" x14ac:dyDescent="0.25">
      <c r="B152" s="339"/>
      <c r="C152" s="547"/>
      <c r="D152" s="339"/>
      <c r="E152" s="339"/>
      <c r="F152" s="347"/>
      <c r="G152" s="339"/>
      <c r="H152" s="341"/>
      <c r="I152" s="337"/>
      <c r="J152" s="337"/>
      <c r="K152" s="337"/>
      <c r="L152" s="337"/>
      <c r="M152" s="337"/>
      <c r="N152" s="27" t="s">
        <v>265</v>
      </c>
      <c r="O152" s="38">
        <v>1000</v>
      </c>
      <c r="P152" s="345"/>
      <c r="Q152" s="345"/>
    </row>
    <row r="153" spans="2:17" ht="53.25" customHeight="1" outlineLevel="1" x14ac:dyDescent="0.25">
      <c r="B153" s="338" t="s">
        <v>727</v>
      </c>
      <c r="C153" s="340"/>
      <c r="D153" s="338" t="s">
        <v>286</v>
      </c>
      <c r="E153" s="344" t="s">
        <v>408</v>
      </c>
      <c r="F153" s="340"/>
      <c r="G153" s="338" t="s">
        <v>262</v>
      </c>
      <c r="H153" s="340"/>
      <c r="I153" s="336">
        <v>1000000</v>
      </c>
      <c r="J153" s="336">
        <v>0</v>
      </c>
      <c r="K153" s="336">
        <v>0</v>
      </c>
      <c r="L153" s="336">
        <v>850000</v>
      </c>
      <c r="M153" s="336">
        <v>150000</v>
      </c>
      <c r="N153" s="24" t="s">
        <v>268</v>
      </c>
      <c r="O153" s="43">
        <v>230</v>
      </c>
      <c r="P153" s="344" t="s">
        <v>756</v>
      </c>
      <c r="Q153" s="344" t="s">
        <v>357</v>
      </c>
    </row>
    <row r="154" spans="2:17" ht="54.75" customHeight="1" outlineLevel="1" x14ac:dyDescent="0.25">
      <c r="B154" s="339"/>
      <c r="C154" s="341"/>
      <c r="D154" s="339"/>
      <c r="E154" s="345"/>
      <c r="F154" s="341"/>
      <c r="G154" s="339"/>
      <c r="H154" s="341"/>
      <c r="I154" s="337"/>
      <c r="J154" s="337"/>
      <c r="K154" s="337"/>
      <c r="L154" s="337"/>
      <c r="M154" s="337"/>
      <c r="N154" s="24" t="s">
        <v>293</v>
      </c>
      <c r="O154" s="43">
        <v>70</v>
      </c>
      <c r="P154" s="345"/>
      <c r="Q154" s="345"/>
    </row>
    <row r="155" spans="2:17" ht="48" customHeight="1" outlineLevel="1" x14ac:dyDescent="0.25">
      <c r="B155" s="354"/>
      <c r="C155" s="363"/>
      <c r="D155" s="354"/>
      <c r="E155" s="361"/>
      <c r="F155" s="363"/>
      <c r="G155" s="354"/>
      <c r="H155" s="363"/>
      <c r="I155" s="440"/>
      <c r="J155" s="440"/>
      <c r="K155" s="440"/>
      <c r="L155" s="440"/>
      <c r="M155" s="440"/>
      <c r="N155" s="24" t="s">
        <v>263</v>
      </c>
      <c r="O155" s="43">
        <v>210</v>
      </c>
      <c r="P155" s="361"/>
      <c r="Q155" s="361"/>
    </row>
    <row r="156" spans="2:17" ht="50.25" customHeight="1" outlineLevel="1" x14ac:dyDescent="0.25">
      <c r="B156" s="338" t="s">
        <v>769</v>
      </c>
      <c r="C156" s="346"/>
      <c r="D156" s="338" t="s">
        <v>281</v>
      </c>
      <c r="E156" s="338" t="s">
        <v>757</v>
      </c>
      <c r="F156" s="346"/>
      <c r="G156" s="338" t="s">
        <v>262</v>
      </c>
      <c r="H156" s="346"/>
      <c r="I156" s="139">
        <f>SUM(J156:M156)</f>
        <v>671639</v>
      </c>
      <c r="J156" s="139">
        <v>0</v>
      </c>
      <c r="K156" s="139">
        <v>0</v>
      </c>
      <c r="L156" s="139">
        <v>570893</v>
      </c>
      <c r="M156" s="139">
        <v>100746</v>
      </c>
      <c r="N156" s="27" t="s">
        <v>762</v>
      </c>
      <c r="O156" s="43">
        <v>95</v>
      </c>
      <c r="P156" s="344" t="s">
        <v>754</v>
      </c>
      <c r="Q156" s="344" t="s">
        <v>755</v>
      </c>
    </row>
    <row r="157" spans="2:17" ht="47.25" outlineLevel="1" x14ac:dyDescent="0.25">
      <c r="B157" s="339"/>
      <c r="C157" s="347"/>
      <c r="D157" s="339"/>
      <c r="E157" s="339"/>
      <c r="F157" s="347"/>
      <c r="G157" s="339"/>
      <c r="H157" s="550"/>
      <c r="I157" s="139"/>
      <c r="J157" s="139"/>
      <c r="K157" s="139"/>
      <c r="L157" s="139"/>
      <c r="M157" s="139"/>
      <c r="N157" s="27" t="s">
        <v>763</v>
      </c>
      <c r="O157" s="43">
        <v>85</v>
      </c>
      <c r="P157" s="345"/>
      <c r="Q157" s="345"/>
    </row>
    <row r="158" spans="2:17" ht="47.25" outlineLevel="1" x14ac:dyDescent="0.25">
      <c r="B158" s="339"/>
      <c r="C158" s="347"/>
      <c r="D158" s="339"/>
      <c r="E158" s="339"/>
      <c r="F158" s="347"/>
      <c r="G158" s="339"/>
      <c r="H158" s="347"/>
      <c r="I158" s="139"/>
      <c r="J158" s="139"/>
      <c r="K158" s="139"/>
      <c r="L158" s="139"/>
      <c r="M158" s="139"/>
      <c r="N158" s="24" t="s">
        <v>764</v>
      </c>
      <c r="O158" s="43">
        <v>85</v>
      </c>
      <c r="P158" s="361"/>
      <c r="Q158" s="361"/>
    </row>
    <row r="159" spans="2:17" ht="15.75" x14ac:dyDescent="0.25">
      <c r="B159" s="548" t="s">
        <v>105</v>
      </c>
      <c r="C159" s="548"/>
      <c r="D159" s="548"/>
      <c r="E159" s="548"/>
      <c r="F159" s="548"/>
      <c r="G159" s="548"/>
      <c r="H159" s="549"/>
      <c r="I159" s="216">
        <f>I87+I90+I98+I108+I102+I116+I120+I123+I126+I144+I148+I153+I156</f>
        <v>22604571.300000001</v>
      </c>
      <c r="J159" s="217">
        <f>J87+J90+J98+J108+J102+J116+J120+J123+J126+J144+J148+J153+J156</f>
        <v>0</v>
      </c>
      <c r="K159" s="184">
        <f>K87+K90+K98+K108+K102+K116+K120+K123+K126+K144+K148+K153+K156</f>
        <v>0</v>
      </c>
      <c r="L159" s="218">
        <f>L87+L90+L98+L108+L102+L116+L120+L123+L126+L144+L148+L153+L156</f>
        <v>18883575</v>
      </c>
      <c r="M159" s="216">
        <f>M87+M90+M98+M108+M102+M116+M120+M123+M126+M144+M148+M153+M156</f>
        <v>3720996.3</v>
      </c>
      <c r="N159" s="457"/>
      <c r="O159" s="458"/>
      <c r="P159" s="458"/>
      <c r="Q159" s="459"/>
    </row>
    <row r="160" spans="2:17" ht="15.75" x14ac:dyDescent="0.25">
      <c r="B160" s="214"/>
      <c r="C160" s="215"/>
      <c r="D160" s="215"/>
      <c r="E160" s="215"/>
      <c r="F160" s="215"/>
      <c r="G160" s="215"/>
      <c r="H160" s="215"/>
      <c r="I160" s="219"/>
      <c r="J160" s="220"/>
      <c r="K160" s="185"/>
      <c r="L160" s="221"/>
      <c r="M160" s="219"/>
      <c r="N160" s="463"/>
      <c r="O160" s="464"/>
      <c r="P160" s="464"/>
      <c r="Q160" s="465"/>
    </row>
    <row r="161" spans="2:17" ht="15.75" x14ac:dyDescent="0.25">
      <c r="B161" s="2" t="s">
        <v>732</v>
      </c>
    </row>
    <row r="162" spans="2:17" ht="51" customHeight="1" x14ac:dyDescent="0.25">
      <c r="B162" s="473" t="s">
        <v>731</v>
      </c>
      <c r="C162" s="473"/>
      <c r="D162" s="473"/>
      <c r="E162" s="473"/>
      <c r="F162" s="473"/>
      <c r="G162" s="473"/>
      <c r="H162" s="473"/>
      <c r="I162" s="473"/>
      <c r="J162" s="473"/>
      <c r="K162" s="473"/>
      <c r="L162" s="473"/>
      <c r="M162" s="473"/>
      <c r="N162" s="473"/>
      <c r="O162" s="473"/>
      <c r="P162" s="473"/>
      <c r="Q162" s="473"/>
    </row>
    <row r="164" spans="2:17" ht="15.75" x14ac:dyDescent="0.25">
      <c r="B164" s="448" t="s">
        <v>106</v>
      </c>
      <c r="C164" s="448"/>
      <c r="D164" s="448"/>
      <c r="E164" s="448"/>
    </row>
    <row r="165" spans="2:17" ht="15.75" x14ac:dyDescent="0.25">
      <c r="B165" s="10" t="s">
        <v>3</v>
      </c>
      <c r="C165" s="401" t="s">
        <v>107</v>
      </c>
      <c r="D165" s="401"/>
      <c r="E165" s="401"/>
      <c r="F165" s="400" t="s">
        <v>108</v>
      </c>
      <c r="G165" s="400"/>
      <c r="H165" s="400"/>
      <c r="I165" s="400"/>
      <c r="J165" s="401" t="s">
        <v>109</v>
      </c>
      <c r="K165" s="400"/>
      <c r="L165" s="400"/>
      <c r="M165" s="400"/>
    </row>
    <row r="166" spans="2:17" ht="15.75" x14ac:dyDescent="0.25">
      <c r="B166" s="4">
        <v>1</v>
      </c>
      <c r="C166" s="365">
        <v>2</v>
      </c>
      <c r="D166" s="365"/>
      <c r="E166" s="365"/>
      <c r="F166" s="365">
        <v>3</v>
      </c>
      <c r="G166" s="365"/>
      <c r="H166" s="365"/>
      <c r="I166" s="365"/>
      <c r="J166" s="365">
        <v>4</v>
      </c>
      <c r="K166" s="365"/>
      <c r="L166" s="365"/>
      <c r="M166" s="365"/>
    </row>
    <row r="167" spans="2:17" ht="35.450000000000003" customHeight="1" x14ac:dyDescent="0.25">
      <c r="B167" s="8"/>
      <c r="C167" s="485" t="s">
        <v>304</v>
      </c>
      <c r="D167" s="485"/>
      <c r="E167" s="485"/>
      <c r="F167" s="456"/>
      <c r="G167" s="456"/>
      <c r="H167" s="456"/>
      <c r="I167" s="456"/>
      <c r="J167" s="456"/>
      <c r="K167" s="456"/>
      <c r="L167" s="456"/>
      <c r="M167" s="456"/>
    </row>
    <row r="169" spans="2:17" ht="33" customHeight="1" x14ac:dyDescent="0.25">
      <c r="B169" s="448" t="s">
        <v>110</v>
      </c>
      <c r="C169" s="448"/>
      <c r="D169" s="448"/>
      <c r="E169" s="448"/>
      <c r="F169" s="448"/>
    </row>
    <row r="170" spans="2:17" ht="15.75" x14ac:dyDescent="0.25">
      <c r="B170" s="10" t="s">
        <v>3</v>
      </c>
      <c r="C170" s="400" t="s">
        <v>111</v>
      </c>
      <c r="D170" s="400"/>
      <c r="E170" s="400"/>
      <c r="F170" s="400" t="s">
        <v>108</v>
      </c>
      <c r="G170" s="400"/>
      <c r="H170" s="400"/>
      <c r="I170" s="400"/>
      <c r="J170" s="401" t="s">
        <v>112</v>
      </c>
      <c r="K170" s="400"/>
      <c r="L170" s="400"/>
      <c r="M170" s="400"/>
    </row>
    <row r="171" spans="2:17" ht="15.75" x14ac:dyDescent="0.25">
      <c r="B171" s="4">
        <v>1</v>
      </c>
      <c r="C171" s="365">
        <v>2</v>
      </c>
      <c r="D171" s="365"/>
      <c r="E171" s="365"/>
      <c r="F171" s="365">
        <v>3</v>
      </c>
      <c r="G171" s="365"/>
      <c r="H171" s="365"/>
      <c r="I171" s="365"/>
      <c r="J171" s="365">
        <v>4</v>
      </c>
      <c r="K171" s="365"/>
      <c r="L171" s="365"/>
      <c r="M171" s="365"/>
    </row>
    <row r="172" spans="2:17" ht="33.6" customHeight="1" x14ac:dyDescent="0.25">
      <c r="B172" s="8"/>
      <c r="C172" s="485" t="s">
        <v>305</v>
      </c>
      <c r="D172" s="485"/>
      <c r="E172" s="485"/>
      <c r="F172" s="456"/>
      <c r="G172" s="456"/>
      <c r="H172" s="456"/>
      <c r="I172" s="456"/>
      <c r="J172" s="456"/>
      <c r="K172" s="456"/>
      <c r="L172" s="456"/>
      <c r="M172" s="456"/>
    </row>
    <row r="174" spans="2:17" ht="48" customHeight="1" x14ac:dyDescent="0.25">
      <c r="B174" s="448" t="s">
        <v>113</v>
      </c>
      <c r="C174" s="448"/>
      <c r="D174" s="448"/>
    </row>
    <row r="175" spans="2:17" ht="15.75" x14ac:dyDescent="0.25">
      <c r="B175" s="10" t="s">
        <v>3</v>
      </c>
      <c r="C175" s="401" t="s">
        <v>114</v>
      </c>
      <c r="D175" s="401"/>
      <c r="E175" s="401"/>
      <c r="F175" s="449" t="s">
        <v>115</v>
      </c>
      <c r="G175" s="450"/>
      <c r="H175" s="450"/>
      <c r="I175" s="450"/>
      <c r="J175" s="450"/>
      <c r="K175" s="450"/>
      <c r="L175" s="450"/>
      <c r="M175" s="451"/>
    </row>
    <row r="176" spans="2:17" ht="15.75" x14ac:dyDescent="0.25">
      <c r="B176" s="4">
        <v>1</v>
      </c>
      <c r="C176" s="365">
        <v>2</v>
      </c>
      <c r="D176" s="365"/>
      <c r="E176" s="365"/>
      <c r="F176" s="452">
        <v>3</v>
      </c>
      <c r="G176" s="453"/>
      <c r="H176" s="453"/>
      <c r="I176" s="453"/>
      <c r="J176" s="453"/>
      <c r="K176" s="453"/>
      <c r="L176" s="453"/>
      <c r="M176" s="454"/>
    </row>
    <row r="177" spans="2:13" ht="38.450000000000003" customHeight="1" x14ac:dyDescent="0.25">
      <c r="B177" s="26" t="s">
        <v>15</v>
      </c>
      <c r="C177" s="444"/>
      <c r="D177" s="444"/>
      <c r="E177" s="444"/>
      <c r="F177" s="445"/>
      <c r="G177" s="446"/>
      <c r="H177" s="446"/>
      <c r="I177" s="446"/>
      <c r="J177" s="446"/>
      <c r="K177" s="446"/>
      <c r="L177" s="446"/>
      <c r="M177" s="447"/>
    </row>
    <row r="179" spans="2:13" ht="14.45" customHeight="1" x14ac:dyDescent="0.25">
      <c r="B179" s="448" t="s">
        <v>116</v>
      </c>
      <c r="C179" s="448"/>
      <c r="D179" s="448"/>
      <c r="E179" s="448"/>
      <c r="F179" s="448"/>
      <c r="G179" s="448"/>
    </row>
    <row r="180" spans="2:13" ht="15.75" x14ac:dyDescent="0.25">
      <c r="B180" s="10" t="s">
        <v>3</v>
      </c>
      <c r="C180" s="449" t="s">
        <v>117</v>
      </c>
      <c r="D180" s="450"/>
      <c r="E180" s="450"/>
      <c r="F180" s="450"/>
      <c r="G180" s="450"/>
      <c r="H180" s="450"/>
      <c r="I180" s="450"/>
      <c r="J180" s="450"/>
      <c r="K180" s="450"/>
      <c r="L180" s="450"/>
      <c r="M180" s="451"/>
    </row>
    <row r="181" spans="2:13" ht="15.75" x14ac:dyDescent="0.25">
      <c r="B181" s="4">
        <v>1</v>
      </c>
      <c r="C181" s="452">
        <v>2</v>
      </c>
      <c r="D181" s="453"/>
      <c r="E181" s="453"/>
      <c r="F181" s="453"/>
      <c r="G181" s="453"/>
      <c r="H181" s="453"/>
      <c r="I181" s="453"/>
      <c r="J181" s="453"/>
      <c r="K181" s="453"/>
      <c r="L181" s="453"/>
      <c r="M181" s="454"/>
    </row>
    <row r="182" spans="2:13" ht="15.6" customHeight="1" x14ac:dyDescent="0.25">
      <c r="B182" s="8"/>
      <c r="C182" s="529" t="s">
        <v>306</v>
      </c>
      <c r="D182" s="530"/>
      <c r="E182" s="530"/>
      <c r="F182" s="530"/>
      <c r="G182" s="530"/>
      <c r="H182" s="530"/>
      <c r="I182" s="530"/>
      <c r="J182" s="530"/>
      <c r="K182" s="530"/>
      <c r="L182" s="530"/>
      <c r="M182" s="531"/>
    </row>
  </sheetData>
  <mergeCells count="392">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D90:D96"/>
    <mergeCell ref="E90:E96"/>
    <mergeCell ref="F90:F96"/>
    <mergeCell ref="G90:G96"/>
    <mergeCell ref="K17:M18"/>
    <mergeCell ref="K20:M21"/>
    <mergeCell ref="K22:M22"/>
    <mergeCell ref="K23:M24"/>
    <mergeCell ref="K25:M25"/>
    <mergeCell ref="K26:M27"/>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K16:M16"/>
    <mergeCell ref="K19:M19"/>
    <mergeCell ref="K13:M13"/>
    <mergeCell ref="H13:J13"/>
    <mergeCell ref="K14:M15"/>
    <mergeCell ref="H14:J15"/>
    <mergeCell ref="D57:D86"/>
    <mergeCell ref="E57:E86"/>
    <mergeCell ref="G57:G86"/>
    <mergeCell ref="F57:F86"/>
    <mergeCell ref="B48:E48"/>
    <mergeCell ref="F43:H43"/>
    <mergeCell ref="B46:E46"/>
    <mergeCell ref="B45:E45"/>
    <mergeCell ref="B42:E42"/>
    <mergeCell ref="B90:B97"/>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C108:C114"/>
    <mergeCell ref="L120:L122"/>
    <mergeCell ref="K12:M12"/>
    <mergeCell ref="B87:B89"/>
    <mergeCell ref="H87:H89"/>
    <mergeCell ref="B43:E43"/>
    <mergeCell ref="B44:E44"/>
    <mergeCell ref="E87:E89"/>
    <mergeCell ref="F87:F89"/>
    <mergeCell ref="G87:G89"/>
    <mergeCell ref="B30:G30"/>
    <mergeCell ref="B52:H52"/>
    <mergeCell ref="B37:E37"/>
    <mergeCell ref="I87:I89"/>
    <mergeCell ref="B41:E41"/>
    <mergeCell ref="C87:C89"/>
    <mergeCell ref="D87:D89"/>
    <mergeCell ref="B25:B27"/>
    <mergeCell ref="C25:D27"/>
    <mergeCell ref="E25:G27"/>
    <mergeCell ref="B50:E50"/>
    <mergeCell ref="F48:H48"/>
    <mergeCell ref="F49:H49"/>
    <mergeCell ref="F50:H50"/>
    <mergeCell ref="F37:H37"/>
    <mergeCell ref="C57:C86"/>
    <mergeCell ref="H102:H107"/>
    <mergeCell ref="I57:I59"/>
    <mergeCell ref="E116:E119"/>
    <mergeCell ref="F116:F119"/>
    <mergeCell ref="E102:E107"/>
    <mergeCell ref="D102:D107"/>
    <mergeCell ref="C102:C106"/>
    <mergeCell ref="N57:N59"/>
    <mergeCell ref="N66:N68"/>
    <mergeCell ref="N78:N80"/>
    <mergeCell ref="L57:L59"/>
    <mergeCell ref="L60:L86"/>
    <mergeCell ref="N60:N62"/>
    <mergeCell ref="N63:N65"/>
    <mergeCell ref="N69:N71"/>
    <mergeCell ref="G102:G107"/>
    <mergeCell ref="C116:C119"/>
    <mergeCell ref="G116:G119"/>
    <mergeCell ref="K108:K115"/>
    <mergeCell ref="J116:J119"/>
    <mergeCell ref="N110:N111"/>
    <mergeCell ref="N114:N115"/>
    <mergeCell ref="M103:M107"/>
    <mergeCell ref="L103:L107"/>
    <mergeCell ref="Q87:Q89"/>
    <mergeCell ref="M57:M59"/>
    <mergeCell ref="M60:M86"/>
    <mergeCell ref="Q98:Q100"/>
    <mergeCell ref="P57:P86"/>
    <mergeCell ref="Q90:Q96"/>
    <mergeCell ref="N92:N93"/>
    <mergeCell ref="N94:N95"/>
    <mergeCell ref="N90:N91"/>
    <mergeCell ref="M90:M96"/>
    <mergeCell ref="P108:P115"/>
    <mergeCell ref="Q108:Q115"/>
    <mergeCell ref="N108:N109"/>
    <mergeCell ref="N112:N113"/>
    <mergeCell ref="L108:L115"/>
    <mergeCell ref="M108:M115"/>
    <mergeCell ref="I117:I119"/>
    <mergeCell ref="N117:N118"/>
    <mergeCell ref="L117:L119"/>
    <mergeCell ref="M117:M119"/>
    <mergeCell ref="D101:Q101"/>
    <mergeCell ref="K102:K107"/>
    <mergeCell ref="J102:J107"/>
    <mergeCell ref="I103:I107"/>
    <mergeCell ref="F102:F107"/>
    <mergeCell ref="N106:N107"/>
    <mergeCell ref="G98:G100"/>
    <mergeCell ref="F98:F100"/>
    <mergeCell ref="P87:P89"/>
    <mergeCell ref="K90:K96"/>
    <mergeCell ref="L90:L96"/>
    <mergeCell ref="P90:P96"/>
    <mergeCell ref="L98:L100"/>
    <mergeCell ref="M98:M100"/>
    <mergeCell ref="P98:P100"/>
    <mergeCell ref="L87:L89"/>
    <mergeCell ref="M87:M89"/>
    <mergeCell ref="J98:J100"/>
    <mergeCell ref="N96:N97"/>
    <mergeCell ref="K98:K100"/>
    <mergeCell ref="J87:J89"/>
    <mergeCell ref="K87:K89"/>
    <mergeCell ref="I90:I96"/>
    <mergeCell ref="J90:J96"/>
  </mergeCells>
  <phoneticPr fontId="6" type="noConversion"/>
  <conditionalFormatting sqref="L57:L59">
    <cfRule type="expression" dxfId="148" priority="20">
      <formula>$L$57&gt;$I$57*0.85</formula>
    </cfRule>
  </conditionalFormatting>
  <conditionalFormatting sqref="L87:L89">
    <cfRule type="expression" dxfId="147" priority="14">
      <formula>$L$87&gt;$I$87*0.85</formula>
    </cfRule>
  </conditionalFormatting>
  <conditionalFormatting sqref="L90:L96">
    <cfRule type="expression" dxfId="146" priority="13">
      <formula>$L$90&gt;$I$90*0.85</formula>
    </cfRule>
  </conditionalFormatting>
  <conditionalFormatting sqref="L98:L100">
    <cfRule type="expression" dxfId="145" priority="12">
      <formula>$L$98&gt;$I$98*0.85</formula>
    </cfRule>
  </conditionalFormatting>
  <conditionalFormatting sqref="L102">
    <cfRule type="expression" dxfId="144" priority="11">
      <formula>$L$102&gt;$I$102*0.85</formula>
    </cfRule>
  </conditionalFormatting>
  <conditionalFormatting sqref="L108:L115">
    <cfRule type="expression" dxfId="143" priority="10">
      <formula>$L$108&gt;$I$108*0.85</formula>
    </cfRule>
  </conditionalFormatting>
  <conditionalFormatting sqref="L116">
    <cfRule type="expression" dxfId="142" priority="9">
      <formula>$L$116&gt;$I$116*0.85</formula>
    </cfRule>
  </conditionalFormatting>
  <conditionalFormatting sqref="L120:L122">
    <cfRule type="expression" dxfId="141" priority="8">
      <formula>$L$120&gt;$I$120*0.85</formula>
    </cfRule>
  </conditionalFormatting>
  <conditionalFormatting sqref="L123:L125">
    <cfRule type="expression" dxfId="140" priority="7">
      <formula>$L$123&gt;$I$123*0.85</formula>
    </cfRule>
  </conditionalFormatting>
  <conditionalFormatting sqref="L126:L134">
    <cfRule type="expression" dxfId="139" priority="6">
      <formula>$L$126&gt;$I$126*0.85</formula>
    </cfRule>
  </conditionalFormatting>
  <conditionalFormatting sqref="L135:L138">
    <cfRule type="expression" dxfId="138" priority="5">
      <formula>$L$135&gt;$I$135*0.85</formula>
    </cfRule>
  </conditionalFormatting>
  <conditionalFormatting sqref="L139:L143">
    <cfRule type="expression" dxfId="137" priority="4">
      <formula>$L$139&gt;$I$139*0.85</formula>
    </cfRule>
  </conditionalFormatting>
  <conditionalFormatting sqref="L144:L147">
    <cfRule type="expression" dxfId="136" priority="3">
      <formula>$L$144&gt;$I$144*0.85</formula>
    </cfRule>
  </conditionalFormatting>
  <conditionalFormatting sqref="L148:L152">
    <cfRule type="expression" dxfId="135" priority="2">
      <formula>$L$148&gt;$I$148*0.85</formula>
    </cfRule>
  </conditionalFormatting>
  <conditionalFormatting sqref="L153:L155">
    <cfRule type="expression" dxfId="134" priority="1">
      <formula>$L$153&gt;$I$153*0.85</formula>
    </cfRule>
  </conditionalFormatting>
  <conditionalFormatting sqref="L156:L158">
    <cfRule type="expression" dxfId="133" priority="16">
      <formula>$L$156&gt;$I$156*0.85</formula>
    </cfRule>
  </conditionalFormatting>
  <conditionalFormatting sqref="L159:L160">
    <cfRule type="expression" dxfId="132"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99"/>
  <sheetViews>
    <sheetView zoomScaleNormal="100" workbookViewId="0">
      <pane ySplit="4" topLeftCell="A77" activePane="bottomLeft" state="frozen"/>
      <selection activeCell="P125" sqref="P125:P129"/>
      <selection pane="bottomLeft" activeCell="E52" sqref="E52:E55"/>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2" width="14.7109375" customWidth="1"/>
    <col min="13" max="13" width="13.28515625" customWidth="1"/>
    <col min="14" max="14" width="44.7109375" customWidth="1"/>
    <col min="15" max="15" width="12.42578125" customWidth="1"/>
    <col min="16" max="17" width="14.28515625" customWidth="1"/>
    <col min="20" max="20" width="27.42578125" customWidth="1"/>
  </cols>
  <sheetData>
    <row r="2" spans="2:17" ht="15.75" x14ac:dyDescent="0.25">
      <c r="B2" s="505" t="s">
        <v>307</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15.75" x14ac:dyDescent="0.25">
      <c r="B4" s="505" t="s">
        <v>308</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15.75" x14ac:dyDescent="0.25">
      <c r="B7" s="400" t="s">
        <v>3</v>
      </c>
      <c r="C7" s="400" t="s">
        <v>58</v>
      </c>
      <c r="D7" s="400"/>
      <c r="E7" s="401" t="s">
        <v>59</v>
      </c>
      <c r="F7" s="401"/>
      <c r="G7" s="401"/>
      <c r="H7" s="401" t="s">
        <v>60</v>
      </c>
      <c r="I7" s="401"/>
      <c r="J7" s="401"/>
      <c r="K7" s="400" t="s">
        <v>61</v>
      </c>
      <c r="L7" s="400"/>
      <c r="M7" s="400"/>
      <c r="N7" s="400"/>
    </row>
    <row r="8" spans="2:17" ht="31.5" x14ac:dyDescent="0.25">
      <c r="B8" s="400"/>
      <c r="C8" s="400"/>
      <c r="D8" s="400"/>
      <c r="E8" s="401"/>
      <c r="F8" s="401"/>
      <c r="G8" s="401"/>
      <c r="H8" s="401"/>
      <c r="I8" s="401"/>
      <c r="J8" s="401"/>
      <c r="K8" s="401" t="s">
        <v>62</v>
      </c>
      <c r="L8" s="401"/>
      <c r="M8" s="401"/>
      <c r="N8" s="3" t="s">
        <v>63</v>
      </c>
      <c r="O8" s="1"/>
      <c r="P8" s="104"/>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87" t="s">
        <v>309</v>
      </c>
      <c r="D10" s="388"/>
      <c r="E10" s="391" t="s">
        <v>713</v>
      </c>
      <c r="F10" s="392"/>
      <c r="G10" s="393"/>
      <c r="H10" s="397">
        <v>0</v>
      </c>
      <c r="I10" s="438"/>
      <c r="J10" s="438"/>
      <c r="K10" s="397">
        <v>77</v>
      </c>
      <c r="L10" s="438"/>
      <c r="M10" s="438"/>
      <c r="N10" s="12">
        <f>O43</f>
        <v>79</v>
      </c>
    </row>
    <row r="11" spans="2:17" ht="15.75" x14ac:dyDescent="0.25">
      <c r="B11" s="544"/>
      <c r="C11" s="389"/>
      <c r="D11" s="390"/>
      <c r="E11" s="394"/>
      <c r="F11" s="395"/>
      <c r="G11" s="396"/>
      <c r="H11" s="384" t="s">
        <v>149</v>
      </c>
      <c r="I11" s="385"/>
      <c r="J11" s="386"/>
      <c r="K11" s="384" t="s">
        <v>18</v>
      </c>
      <c r="L11" s="385"/>
      <c r="M11" s="386"/>
      <c r="N11" s="11" t="s">
        <v>23</v>
      </c>
    </row>
    <row r="12" spans="2:17" ht="15.75" x14ac:dyDescent="0.25">
      <c r="B12" s="542" t="s">
        <v>48</v>
      </c>
      <c r="C12" s="387" t="s">
        <v>310</v>
      </c>
      <c r="D12" s="388"/>
      <c r="E12" s="391" t="s">
        <v>311</v>
      </c>
      <c r="F12" s="392"/>
      <c r="G12" s="393"/>
      <c r="H12" s="397">
        <v>0</v>
      </c>
      <c r="I12" s="438"/>
      <c r="J12" s="438"/>
      <c r="K12" s="397">
        <v>77</v>
      </c>
      <c r="L12" s="438"/>
      <c r="M12" s="438"/>
      <c r="N12" s="12">
        <f>O45</f>
        <v>80</v>
      </c>
    </row>
    <row r="13" spans="2:17" ht="15.75" x14ac:dyDescent="0.25">
      <c r="B13" s="544"/>
      <c r="C13" s="389"/>
      <c r="D13" s="390"/>
      <c r="E13" s="394"/>
      <c r="F13" s="395"/>
      <c r="G13" s="396"/>
      <c r="H13" s="384" t="s">
        <v>149</v>
      </c>
      <c r="I13" s="385"/>
      <c r="J13" s="386"/>
      <c r="K13" s="384" t="s">
        <v>18</v>
      </c>
      <c r="L13" s="385"/>
      <c r="M13" s="386"/>
      <c r="N13" s="11" t="s">
        <v>23</v>
      </c>
    </row>
    <row r="16" spans="2:17" ht="15.75" x14ac:dyDescent="0.25">
      <c r="B16" s="374" t="s">
        <v>71</v>
      </c>
      <c r="C16" s="374"/>
      <c r="D16" s="374"/>
      <c r="E16" s="374"/>
      <c r="F16" s="374"/>
      <c r="G16" s="374"/>
    </row>
    <row r="17" spans="2:8" ht="15.75" x14ac:dyDescent="0.25">
      <c r="B17" s="375" t="s">
        <v>72</v>
      </c>
      <c r="C17" s="375"/>
      <c r="D17" s="375"/>
      <c r="E17" s="375"/>
      <c r="F17" s="375" t="s">
        <v>73</v>
      </c>
      <c r="G17" s="375"/>
      <c r="H17" s="375"/>
    </row>
    <row r="18" spans="2:8" ht="15.75" x14ac:dyDescent="0.25">
      <c r="B18" s="545">
        <v>1</v>
      </c>
      <c r="C18" s="545"/>
      <c r="D18" s="545"/>
      <c r="E18" s="545"/>
      <c r="F18" s="545">
        <v>2</v>
      </c>
      <c r="G18" s="545"/>
      <c r="H18" s="545"/>
    </row>
    <row r="19" spans="2:8" ht="15.75" x14ac:dyDescent="0.25">
      <c r="B19" s="372" t="s">
        <v>74</v>
      </c>
      <c r="C19" s="372"/>
      <c r="D19" s="372"/>
      <c r="E19" s="372"/>
      <c r="F19" s="528">
        <f>SUM(F20,F22,F26,F30)</f>
        <v>2100431.6799999997</v>
      </c>
      <c r="G19" s="569"/>
      <c r="H19" s="569"/>
    </row>
    <row r="20" spans="2:8" ht="15.75" x14ac:dyDescent="0.25">
      <c r="B20" s="372" t="s">
        <v>75</v>
      </c>
      <c r="C20" s="372"/>
      <c r="D20" s="372"/>
      <c r="E20" s="372"/>
      <c r="F20" s="571"/>
      <c r="G20" s="571"/>
      <c r="H20" s="571"/>
    </row>
    <row r="21" spans="2:8" ht="15.75" x14ac:dyDescent="0.25">
      <c r="B21" s="368"/>
      <c r="C21" s="368"/>
      <c r="D21" s="368"/>
      <c r="E21" s="368"/>
      <c r="F21" s="571"/>
      <c r="G21" s="570"/>
      <c r="H21" s="570"/>
    </row>
    <row r="22" spans="2:8" ht="33" customHeight="1" x14ac:dyDescent="0.25">
      <c r="B22" s="372" t="s">
        <v>312</v>
      </c>
      <c r="C22" s="372"/>
      <c r="D22" s="372"/>
      <c r="E22" s="372"/>
      <c r="F22" s="528">
        <f>F25</f>
        <v>0</v>
      </c>
      <c r="G22" s="569"/>
      <c r="H22" s="569"/>
    </row>
    <row r="23" spans="2:8" ht="15.75" x14ac:dyDescent="0.25">
      <c r="B23" s="368" t="s">
        <v>253</v>
      </c>
      <c r="C23" s="368"/>
      <c r="D23" s="368"/>
      <c r="E23" s="368"/>
      <c r="F23" s="527"/>
      <c r="G23" s="527"/>
      <c r="H23" s="527"/>
    </row>
    <row r="24" spans="2:8" ht="31.5" customHeight="1" x14ac:dyDescent="0.25">
      <c r="B24" s="368" t="s">
        <v>254</v>
      </c>
      <c r="C24" s="368"/>
      <c r="D24" s="368"/>
      <c r="E24" s="368"/>
      <c r="F24" s="527"/>
      <c r="G24" s="527"/>
      <c r="H24" s="527"/>
    </row>
    <row r="25" spans="2:8" ht="15.75" x14ac:dyDescent="0.25">
      <c r="B25" s="368" t="s">
        <v>76</v>
      </c>
      <c r="C25" s="368"/>
      <c r="D25" s="368"/>
      <c r="E25" s="368"/>
      <c r="F25" s="527"/>
      <c r="G25" s="570"/>
      <c r="H25" s="570"/>
    </row>
    <row r="26" spans="2:8" ht="15.75" x14ac:dyDescent="0.25">
      <c r="B26" s="372" t="s">
        <v>313</v>
      </c>
      <c r="C26" s="372"/>
      <c r="D26" s="372"/>
      <c r="E26" s="372"/>
      <c r="F26" s="528">
        <f>F29</f>
        <v>2100431.6799999997</v>
      </c>
      <c r="G26" s="569"/>
      <c r="H26" s="569"/>
    </row>
    <row r="27" spans="2:8" ht="15.75" x14ac:dyDescent="0.25">
      <c r="B27" s="368" t="s">
        <v>255</v>
      </c>
      <c r="C27" s="368"/>
      <c r="D27" s="368"/>
      <c r="E27" s="368"/>
      <c r="F27" s="527"/>
      <c r="G27" s="527"/>
      <c r="H27" s="527"/>
    </row>
    <row r="28" spans="2:8" ht="31.5" customHeight="1" x14ac:dyDescent="0.25">
      <c r="B28" s="368" t="s">
        <v>256</v>
      </c>
      <c r="C28" s="368"/>
      <c r="D28" s="368"/>
      <c r="E28" s="368"/>
      <c r="F28" s="527"/>
      <c r="G28" s="527"/>
      <c r="H28" s="527"/>
    </row>
    <row r="29" spans="2:8" ht="15.75" x14ac:dyDescent="0.25">
      <c r="B29" s="368" t="s">
        <v>77</v>
      </c>
      <c r="C29" s="368"/>
      <c r="D29" s="368"/>
      <c r="E29" s="368"/>
      <c r="F29" s="527">
        <f>L78</f>
        <v>2100431.6799999997</v>
      </c>
      <c r="G29" s="570"/>
      <c r="H29" s="570"/>
    </row>
    <row r="30" spans="2:8" ht="15.75" x14ac:dyDescent="0.25">
      <c r="B30" s="372" t="s">
        <v>257</v>
      </c>
      <c r="C30" s="372"/>
      <c r="D30" s="372"/>
      <c r="E30" s="372"/>
      <c r="F30" s="572"/>
      <c r="G30" s="572"/>
      <c r="H30" s="572"/>
    </row>
    <row r="31" spans="2:8" ht="15.75" x14ac:dyDescent="0.25">
      <c r="B31" s="368"/>
      <c r="C31" s="368"/>
      <c r="D31" s="368"/>
      <c r="E31" s="368"/>
      <c r="F31" s="571"/>
      <c r="G31" s="571"/>
      <c r="H31" s="571"/>
    </row>
    <row r="32" spans="2:8" ht="15.75" x14ac:dyDescent="0.25">
      <c r="B32" s="372" t="s">
        <v>78</v>
      </c>
      <c r="C32" s="372"/>
      <c r="D32" s="372"/>
      <c r="E32" s="372"/>
      <c r="F32" s="528">
        <f>SUM(F33:H35)</f>
        <v>370664.42</v>
      </c>
      <c r="G32" s="569"/>
      <c r="H32" s="569"/>
    </row>
    <row r="33" spans="2:20" ht="15.75" x14ac:dyDescent="0.25">
      <c r="B33" s="368" t="s">
        <v>79</v>
      </c>
      <c r="C33" s="368"/>
      <c r="D33" s="368"/>
      <c r="E33" s="368"/>
      <c r="F33" s="527">
        <f>M78</f>
        <v>370664.42</v>
      </c>
      <c r="G33" s="570"/>
      <c r="H33" s="570"/>
    </row>
    <row r="34" spans="2:20" ht="15.75" x14ac:dyDescent="0.25">
      <c r="B34" s="368" t="s">
        <v>80</v>
      </c>
      <c r="C34" s="368"/>
      <c r="D34" s="368"/>
      <c r="E34" s="368"/>
      <c r="F34" s="571">
        <v>0</v>
      </c>
      <c r="G34" s="571"/>
      <c r="H34" s="571"/>
    </row>
    <row r="35" spans="2:20" ht="15.75" x14ac:dyDescent="0.25">
      <c r="B35" s="368" t="s">
        <v>81</v>
      </c>
      <c r="C35" s="368"/>
      <c r="D35" s="368"/>
      <c r="E35" s="368"/>
      <c r="F35" s="571">
        <v>0</v>
      </c>
      <c r="G35" s="571"/>
      <c r="H35" s="571"/>
    </row>
    <row r="36" spans="2:20" ht="15.75" x14ac:dyDescent="0.25">
      <c r="B36" s="372" t="s">
        <v>82</v>
      </c>
      <c r="C36" s="372"/>
      <c r="D36" s="372"/>
      <c r="E36" s="372"/>
      <c r="F36" s="528">
        <f>SUM(F19,F32)</f>
        <v>2471096.0999999996</v>
      </c>
      <c r="G36" s="569"/>
      <c r="H36" s="569"/>
    </row>
    <row r="38" spans="2:20" ht="15.75" x14ac:dyDescent="0.25">
      <c r="B38" s="374" t="s">
        <v>83</v>
      </c>
      <c r="C38" s="374"/>
      <c r="D38" s="374"/>
      <c r="E38" s="374"/>
      <c r="F38" s="374"/>
      <c r="G38" s="374"/>
      <c r="H38" s="374"/>
    </row>
    <row r="39" spans="2:20" ht="15.75" x14ac:dyDescent="0.25">
      <c r="B39" s="401" t="s">
        <v>84</v>
      </c>
      <c r="C39" s="401" t="s">
        <v>85</v>
      </c>
      <c r="D39" s="401" t="s">
        <v>86</v>
      </c>
      <c r="E39" s="401" t="s">
        <v>87</v>
      </c>
      <c r="F39" s="401" t="s">
        <v>88</v>
      </c>
      <c r="G39" s="401" t="s">
        <v>89</v>
      </c>
      <c r="H39" s="401" t="s">
        <v>90</v>
      </c>
      <c r="I39" s="401" t="s">
        <v>91</v>
      </c>
      <c r="J39" s="401"/>
      <c r="K39" s="401"/>
      <c r="L39" s="401"/>
      <c r="M39" s="401"/>
      <c r="N39" s="401" t="s">
        <v>6</v>
      </c>
      <c r="O39" s="401"/>
      <c r="P39" s="401" t="s">
        <v>92</v>
      </c>
      <c r="Q39" s="401" t="s">
        <v>93</v>
      </c>
    </row>
    <row r="40" spans="2:20" ht="15.75" customHeight="1" x14ac:dyDescent="0.25">
      <c r="B40" s="401"/>
      <c r="C40" s="401"/>
      <c r="D40" s="401"/>
      <c r="E40" s="401"/>
      <c r="F40" s="401"/>
      <c r="G40" s="401"/>
      <c r="H40" s="401"/>
      <c r="I40" s="401" t="s">
        <v>45</v>
      </c>
      <c r="J40" s="401" t="s">
        <v>94</v>
      </c>
      <c r="K40" s="401"/>
      <c r="L40" s="401"/>
      <c r="M40" s="401" t="s">
        <v>729</v>
      </c>
      <c r="N40" s="401" t="s">
        <v>96</v>
      </c>
      <c r="O40" s="401" t="s">
        <v>97</v>
      </c>
      <c r="P40" s="401"/>
      <c r="Q40" s="401"/>
    </row>
    <row r="41" spans="2:20" ht="94.5" x14ac:dyDescent="0.25">
      <c r="B41" s="401"/>
      <c r="C41" s="401"/>
      <c r="D41" s="401"/>
      <c r="E41" s="401"/>
      <c r="F41" s="401"/>
      <c r="G41" s="401"/>
      <c r="H41" s="401"/>
      <c r="I41" s="401"/>
      <c r="J41" s="3" t="s">
        <v>98</v>
      </c>
      <c r="K41" s="3" t="s">
        <v>99</v>
      </c>
      <c r="L41" s="3" t="s">
        <v>100</v>
      </c>
      <c r="M41" s="401"/>
      <c r="N41" s="401"/>
      <c r="O41" s="401"/>
      <c r="P41" s="401"/>
      <c r="Q41" s="401"/>
    </row>
    <row r="42" spans="2:20" ht="15.75" x14ac:dyDescent="0.25">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25">
      <c r="B43" s="567" t="s">
        <v>314</v>
      </c>
      <c r="C43" s="568" t="s">
        <v>101</v>
      </c>
      <c r="D43" s="485" t="s">
        <v>315</v>
      </c>
      <c r="E43" s="485" t="s">
        <v>514</v>
      </c>
      <c r="F43" s="568" t="s">
        <v>261</v>
      </c>
      <c r="G43" s="485" t="s">
        <v>262</v>
      </c>
      <c r="H43" s="568" t="s">
        <v>102</v>
      </c>
      <c r="I43" s="566">
        <f>I78</f>
        <v>2471096.1</v>
      </c>
      <c r="J43" s="566">
        <f>J78</f>
        <v>0</v>
      </c>
      <c r="K43" s="566">
        <f>K78</f>
        <v>0</v>
      </c>
      <c r="L43" s="566">
        <f>L78</f>
        <v>2100431.6799999997</v>
      </c>
      <c r="M43" s="566">
        <f>M78</f>
        <v>370664.42</v>
      </c>
      <c r="N43" s="485" t="s">
        <v>714</v>
      </c>
      <c r="O43" s="12">
        <v>79</v>
      </c>
      <c r="P43" s="438"/>
      <c r="Q43" s="344"/>
    </row>
    <row r="44" spans="2:20" ht="33.75" customHeight="1" x14ac:dyDescent="0.25">
      <c r="B44" s="567"/>
      <c r="C44" s="568"/>
      <c r="D44" s="485"/>
      <c r="E44" s="485"/>
      <c r="F44" s="568"/>
      <c r="G44" s="485"/>
      <c r="H44" s="568"/>
      <c r="I44" s="566"/>
      <c r="J44" s="566"/>
      <c r="K44" s="566"/>
      <c r="L44" s="566"/>
      <c r="M44" s="566"/>
      <c r="N44" s="485"/>
      <c r="O44" s="11" t="s">
        <v>23</v>
      </c>
      <c r="P44" s="439"/>
      <c r="Q44" s="345"/>
      <c r="S44" s="23"/>
      <c r="T44" s="22"/>
    </row>
    <row r="45" spans="2:20" ht="15.75" x14ac:dyDescent="0.25">
      <c r="B45" s="567"/>
      <c r="C45" s="568"/>
      <c r="D45" s="485"/>
      <c r="E45" s="485"/>
      <c r="F45" s="568"/>
      <c r="G45" s="485"/>
      <c r="H45" s="568"/>
      <c r="I45" s="566"/>
      <c r="J45" s="566"/>
      <c r="K45" s="566"/>
      <c r="L45" s="566"/>
      <c r="M45" s="566"/>
      <c r="N45" s="485" t="s">
        <v>316</v>
      </c>
      <c r="O45" s="86">
        <v>80</v>
      </c>
      <c r="P45" s="439"/>
      <c r="Q45" s="345"/>
      <c r="S45" s="23"/>
    </row>
    <row r="46" spans="2:20" ht="34.5" customHeight="1" x14ac:dyDescent="0.25">
      <c r="B46" s="567"/>
      <c r="C46" s="568"/>
      <c r="D46" s="485"/>
      <c r="E46" s="485"/>
      <c r="F46" s="568"/>
      <c r="G46" s="485"/>
      <c r="H46" s="568"/>
      <c r="I46" s="566"/>
      <c r="J46" s="566"/>
      <c r="K46" s="566"/>
      <c r="L46" s="566"/>
      <c r="M46" s="566"/>
      <c r="N46" s="485"/>
      <c r="O46" s="11" t="s">
        <v>23</v>
      </c>
      <c r="P46" s="439"/>
      <c r="Q46" s="345"/>
    </row>
    <row r="47" spans="2:20" ht="15.75" x14ac:dyDescent="0.25">
      <c r="B47" s="567"/>
      <c r="C47" s="568"/>
      <c r="D47" s="485"/>
      <c r="E47" s="485"/>
      <c r="F47" s="568"/>
      <c r="G47" s="485"/>
      <c r="H47" s="568"/>
      <c r="I47" s="566"/>
      <c r="J47" s="566"/>
      <c r="K47" s="566"/>
      <c r="L47" s="566"/>
      <c r="M47" s="566"/>
      <c r="N47" s="485" t="s">
        <v>317</v>
      </c>
      <c r="O47" s="86">
        <f>O54+O58+O63+O68+O72+O76</f>
        <v>10953</v>
      </c>
      <c r="P47" s="439"/>
      <c r="Q47" s="345"/>
      <c r="S47" s="23"/>
    </row>
    <row r="48" spans="2:20" ht="15.75" x14ac:dyDescent="0.25">
      <c r="B48" s="567"/>
      <c r="C48" s="568"/>
      <c r="D48" s="485"/>
      <c r="E48" s="485"/>
      <c r="F48" s="568"/>
      <c r="G48" s="485"/>
      <c r="H48" s="568"/>
      <c r="I48" s="566"/>
      <c r="J48" s="566"/>
      <c r="K48" s="566"/>
      <c r="L48" s="566"/>
      <c r="M48" s="566"/>
      <c r="N48" s="485"/>
      <c r="O48" s="200"/>
      <c r="P48" s="439"/>
      <c r="Q48" s="345"/>
      <c r="S48" s="23"/>
    </row>
    <row r="49" spans="2:20" ht="15.75" x14ac:dyDescent="0.25">
      <c r="B49" s="567"/>
      <c r="C49" s="568"/>
      <c r="D49" s="485"/>
      <c r="E49" s="485"/>
      <c r="F49" s="568"/>
      <c r="G49" s="485"/>
      <c r="H49" s="568"/>
      <c r="I49" s="566"/>
      <c r="J49" s="566"/>
      <c r="K49" s="566"/>
      <c r="L49" s="566"/>
      <c r="M49" s="566"/>
      <c r="N49" s="485"/>
      <c r="O49" s="11" t="s">
        <v>23</v>
      </c>
      <c r="P49" s="439"/>
      <c r="Q49" s="345"/>
    </row>
    <row r="50" spans="2:20" ht="15.75" x14ac:dyDescent="0.25">
      <c r="B50" s="567"/>
      <c r="C50" s="568"/>
      <c r="D50" s="485"/>
      <c r="E50" s="485"/>
      <c r="F50" s="568"/>
      <c r="G50" s="485"/>
      <c r="H50" s="568"/>
      <c r="I50" s="566"/>
      <c r="J50" s="566"/>
      <c r="K50" s="566"/>
      <c r="L50" s="566"/>
      <c r="M50" s="566"/>
      <c r="N50" s="485" t="s">
        <v>318</v>
      </c>
      <c r="O50" s="86">
        <f>O55+O60+O65+O69+O73+O77</f>
        <v>6</v>
      </c>
      <c r="P50" s="439"/>
      <c r="Q50" s="345"/>
      <c r="S50" s="23"/>
    </row>
    <row r="51" spans="2:20" ht="48" customHeight="1" x14ac:dyDescent="0.25">
      <c r="B51" s="567"/>
      <c r="C51" s="568"/>
      <c r="D51" s="485"/>
      <c r="E51" s="485"/>
      <c r="F51" s="568"/>
      <c r="G51" s="485"/>
      <c r="H51" s="568"/>
      <c r="I51" s="566"/>
      <c r="J51" s="566"/>
      <c r="K51" s="566"/>
      <c r="L51" s="566"/>
      <c r="M51" s="566"/>
      <c r="N51" s="485"/>
      <c r="O51" s="11" t="s">
        <v>23</v>
      </c>
      <c r="P51" s="556"/>
      <c r="Q51" s="361"/>
    </row>
    <row r="52" spans="2:20" ht="47.25" outlineLevel="1" x14ac:dyDescent="0.25">
      <c r="B52" s="338" t="s">
        <v>319</v>
      </c>
      <c r="C52" s="562"/>
      <c r="D52" s="338" t="s">
        <v>513</v>
      </c>
      <c r="E52" s="344" t="s">
        <v>16</v>
      </c>
      <c r="F52" s="562"/>
      <c r="G52" s="338" t="s">
        <v>262</v>
      </c>
      <c r="H52" s="562"/>
      <c r="I52" s="563">
        <f>SUM(J52:M55)</f>
        <v>300000</v>
      </c>
      <c r="J52" s="557">
        <v>0</v>
      </c>
      <c r="K52" s="497">
        <v>0</v>
      </c>
      <c r="L52" s="497">
        <v>255000</v>
      </c>
      <c r="M52" s="497">
        <v>45000</v>
      </c>
      <c r="N52" s="30" t="s">
        <v>714</v>
      </c>
      <c r="O52" s="25">
        <v>80</v>
      </c>
      <c r="P52" s="344" t="s">
        <v>276</v>
      </c>
      <c r="Q52" s="344" t="s">
        <v>320</v>
      </c>
    </row>
    <row r="53" spans="2:20" ht="47.25" outlineLevel="1" x14ac:dyDescent="0.25">
      <c r="B53" s="339"/>
      <c r="C53" s="552"/>
      <c r="D53" s="339"/>
      <c r="E53" s="345"/>
      <c r="F53" s="552"/>
      <c r="G53" s="339"/>
      <c r="H53" s="552"/>
      <c r="I53" s="564"/>
      <c r="J53" s="558"/>
      <c r="K53" s="498"/>
      <c r="L53" s="498"/>
      <c r="M53" s="498"/>
      <c r="N53" s="30" t="s">
        <v>316</v>
      </c>
      <c r="O53" s="31">
        <v>80</v>
      </c>
      <c r="P53" s="345"/>
      <c r="Q53" s="345"/>
    </row>
    <row r="54" spans="2:20" ht="31.5" outlineLevel="1" x14ac:dyDescent="0.25">
      <c r="B54" s="339"/>
      <c r="C54" s="552"/>
      <c r="D54" s="339"/>
      <c r="E54" s="345"/>
      <c r="F54" s="552"/>
      <c r="G54" s="339"/>
      <c r="H54" s="552"/>
      <c r="I54" s="564"/>
      <c r="J54" s="558"/>
      <c r="K54" s="498"/>
      <c r="L54" s="498"/>
      <c r="M54" s="498"/>
      <c r="N54" s="30" t="s">
        <v>317</v>
      </c>
      <c r="O54" s="39">
        <v>1494</v>
      </c>
      <c r="P54" s="345"/>
      <c r="Q54" s="345"/>
    </row>
    <row r="55" spans="2:20" ht="63" outlineLevel="1" x14ac:dyDescent="0.25">
      <c r="B55" s="354"/>
      <c r="C55" s="553"/>
      <c r="D55" s="354"/>
      <c r="E55" s="361"/>
      <c r="F55" s="553"/>
      <c r="G55" s="354"/>
      <c r="H55" s="553"/>
      <c r="I55" s="565"/>
      <c r="J55" s="559"/>
      <c r="K55" s="499"/>
      <c r="L55" s="499"/>
      <c r="M55" s="499"/>
      <c r="N55" s="30" t="s">
        <v>321</v>
      </c>
      <c r="O55" s="39">
        <v>1</v>
      </c>
      <c r="P55" s="361"/>
      <c r="Q55" s="361"/>
    </row>
    <row r="56" spans="2:20" ht="47.25" outlineLevel="1" x14ac:dyDescent="0.25">
      <c r="B56" s="338" t="s">
        <v>322</v>
      </c>
      <c r="C56" s="562"/>
      <c r="D56" s="338" t="s">
        <v>465</v>
      </c>
      <c r="E56" s="490" t="s">
        <v>16</v>
      </c>
      <c r="F56" s="562"/>
      <c r="G56" s="338" t="s">
        <v>262</v>
      </c>
      <c r="H56" s="562"/>
      <c r="I56" s="573">
        <f>SUM(J56:M60)</f>
        <v>235300</v>
      </c>
      <c r="J56" s="557">
        <v>0</v>
      </c>
      <c r="K56" s="497">
        <v>0</v>
      </c>
      <c r="L56" s="497">
        <v>200005</v>
      </c>
      <c r="M56" s="497">
        <v>35295</v>
      </c>
      <c r="N56" s="30" t="s">
        <v>714</v>
      </c>
      <c r="O56" s="31">
        <v>80</v>
      </c>
      <c r="P56" s="344" t="s">
        <v>445</v>
      </c>
      <c r="Q56" s="344" t="s">
        <v>508</v>
      </c>
      <c r="T56" s="198"/>
    </row>
    <row r="57" spans="2:20" ht="47.25" outlineLevel="1" x14ac:dyDescent="0.25">
      <c r="B57" s="339"/>
      <c r="C57" s="552"/>
      <c r="D57" s="339"/>
      <c r="E57" s="554"/>
      <c r="F57" s="552"/>
      <c r="G57" s="339"/>
      <c r="H57" s="552"/>
      <c r="I57" s="574"/>
      <c r="J57" s="558"/>
      <c r="K57" s="498"/>
      <c r="L57" s="498"/>
      <c r="M57" s="498"/>
      <c r="N57" s="30" t="s">
        <v>316</v>
      </c>
      <c r="O57" s="46">
        <v>80</v>
      </c>
      <c r="P57" s="345"/>
      <c r="Q57" s="345"/>
    </row>
    <row r="58" spans="2:20" ht="15.75" outlineLevel="1" x14ac:dyDescent="0.25">
      <c r="B58" s="339"/>
      <c r="C58" s="552"/>
      <c r="D58" s="339"/>
      <c r="E58" s="554"/>
      <c r="F58" s="552"/>
      <c r="G58" s="339"/>
      <c r="H58" s="552"/>
      <c r="I58" s="574"/>
      <c r="J58" s="558"/>
      <c r="K58" s="498"/>
      <c r="L58" s="498"/>
      <c r="M58" s="498"/>
      <c r="N58" s="338" t="s">
        <v>317</v>
      </c>
      <c r="O58" s="39">
        <v>890</v>
      </c>
      <c r="P58" s="345"/>
      <c r="Q58" s="345"/>
    </row>
    <row r="59" spans="2:20" ht="15.75" outlineLevel="1" x14ac:dyDescent="0.25">
      <c r="B59" s="339"/>
      <c r="C59" s="552"/>
      <c r="D59" s="339"/>
      <c r="E59" s="554"/>
      <c r="F59" s="552"/>
      <c r="G59" s="339"/>
      <c r="H59" s="552"/>
      <c r="I59" s="574"/>
      <c r="J59" s="558"/>
      <c r="K59" s="498"/>
      <c r="L59" s="498"/>
      <c r="M59" s="498"/>
      <c r="N59" s="354"/>
      <c r="O59" s="201"/>
      <c r="P59" s="345"/>
      <c r="Q59" s="345"/>
    </row>
    <row r="60" spans="2:20" ht="63" outlineLevel="1" x14ac:dyDescent="0.25">
      <c r="B60" s="354"/>
      <c r="C60" s="553"/>
      <c r="D60" s="354"/>
      <c r="E60" s="555"/>
      <c r="F60" s="553"/>
      <c r="G60" s="354"/>
      <c r="H60" s="553"/>
      <c r="I60" s="575"/>
      <c r="J60" s="559"/>
      <c r="K60" s="499"/>
      <c r="L60" s="499"/>
      <c r="M60" s="499"/>
      <c r="N60" s="30" t="s">
        <v>321</v>
      </c>
      <c r="O60" s="46">
        <v>1</v>
      </c>
      <c r="P60" s="361"/>
      <c r="Q60" s="361"/>
    </row>
    <row r="61" spans="2:20" ht="47.25" outlineLevel="1" x14ac:dyDescent="0.25">
      <c r="B61" s="338" t="s">
        <v>325</v>
      </c>
      <c r="C61" s="562"/>
      <c r="D61" s="338" t="s">
        <v>326</v>
      </c>
      <c r="E61" s="338" t="s">
        <v>286</v>
      </c>
      <c r="F61" s="562"/>
      <c r="G61" s="338" t="s">
        <v>262</v>
      </c>
      <c r="H61" s="562"/>
      <c r="I61" s="563">
        <f>SUM(J61:M65)</f>
        <v>588235.30000000005</v>
      </c>
      <c r="J61" s="557">
        <v>0</v>
      </c>
      <c r="K61" s="497">
        <v>0</v>
      </c>
      <c r="L61" s="497">
        <v>500000</v>
      </c>
      <c r="M61" s="497">
        <v>88235.3</v>
      </c>
      <c r="N61" s="30" t="s">
        <v>714</v>
      </c>
      <c r="O61" s="31">
        <v>80</v>
      </c>
      <c r="P61" s="344" t="s">
        <v>356</v>
      </c>
      <c r="Q61" s="344" t="s">
        <v>637</v>
      </c>
    </row>
    <row r="62" spans="2:20" ht="47.25" outlineLevel="1" x14ac:dyDescent="0.25">
      <c r="B62" s="339"/>
      <c r="C62" s="552"/>
      <c r="D62" s="339"/>
      <c r="E62" s="339"/>
      <c r="F62" s="552"/>
      <c r="G62" s="339"/>
      <c r="H62" s="552"/>
      <c r="I62" s="564"/>
      <c r="J62" s="558"/>
      <c r="K62" s="498"/>
      <c r="L62" s="498"/>
      <c r="M62" s="498"/>
      <c r="N62" s="30" t="s">
        <v>316</v>
      </c>
      <c r="O62" s="46">
        <v>80</v>
      </c>
      <c r="P62" s="345"/>
      <c r="Q62" s="345"/>
    </row>
    <row r="63" spans="2:20" ht="15.75" outlineLevel="1" x14ac:dyDescent="0.25">
      <c r="B63" s="339"/>
      <c r="C63" s="552"/>
      <c r="D63" s="339"/>
      <c r="E63" s="339"/>
      <c r="F63" s="552"/>
      <c r="G63" s="339"/>
      <c r="H63" s="552"/>
      <c r="I63" s="564"/>
      <c r="J63" s="558"/>
      <c r="K63" s="498"/>
      <c r="L63" s="498"/>
      <c r="M63" s="498"/>
      <c r="N63" s="338" t="s">
        <v>317</v>
      </c>
      <c r="O63" s="38">
        <v>4490</v>
      </c>
      <c r="P63" s="576"/>
      <c r="Q63" s="576"/>
    </row>
    <row r="64" spans="2:20" ht="21.75" customHeight="1" outlineLevel="1" x14ac:dyDescent="0.25">
      <c r="B64" s="339"/>
      <c r="C64" s="552"/>
      <c r="D64" s="339"/>
      <c r="E64" s="339"/>
      <c r="F64" s="552"/>
      <c r="G64" s="339"/>
      <c r="H64" s="552"/>
      <c r="I64" s="564"/>
      <c r="J64" s="558"/>
      <c r="K64" s="498"/>
      <c r="L64" s="498"/>
      <c r="M64" s="498"/>
      <c r="N64" s="354"/>
      <c r="O64" s="144"/>
      <c r="P64" s="576"/>
      <c r="Q64" s="576"/>
    </row>
    <row r="65" spans="2:17" ht="63" outlineLevel="1" x14ac:dyDescent="0.25">
      <c r="B65" s="354"/>
      <c r="C65" s="553"/>
      <c r="D65" s="354"/>
      <c r="E65" s="354"/>
      <c r="F65" s="553"/>
      <c r="G65" s="354"/>
      <c r="H65" s="553"/>
      <c r="I65" s="565"/>
      <c r="J65" s="559"/>
      <c r="K65" s="499"/>
      <c r="L65" s="499"/>
      <c r="M65" s="499"/>
      <c r="N65" s="30" t="s">
        <v>321</v>
      </c>
      <c r="O65" s="46">
        <v>1</v>
      </c>
      <c r="P65" s="577"/>
      <c r="Q65" s="577"/>
    </row>
    <row r="66" spans="2:17" ht="47.25" outlineLevel="1" x14ac:dyDescent="0.25">
      <c r="B66" s="339" t="s">
        <v>327</v>
      </c>
      <c r="C66" s="552"/>
      <c r="D66" s="339" t="s">
        <v>328</v>
      </c>
      <c r="E66" s="554" t="s">
        <v>16</v>
      </c>
      <c r="F66" s="552"/>
      <c r="G66" s="338" t="s">
        <v>262</v>
      </c>
      <c r="H66" s="552"/>
      <c r="I66" s="573">
        <f>SUM(J66:M69)</f>
        <v>372560.8</v>
      </c>
      <c r="J66" s="558">
        <v>0</v>
      </c>
      <c r="K66" s="498">
        <v>0</v>
      </c>
      <c r="L66" s="498">
        <v>316676.68</v>
      </c>
      <c r="M66" s="498">
        <v>55884.12</v>
      </c>
      <c r="N66" s="30" t="s">
        <v>714</v>
      </c>
      <c r="O66" s="46">
        <v>80</v>
      </c>
      <c r="P66" s="345" t="s">
        <v>276</v>
      </c>
      <c r="Q66" s="345" t="s">
        <v>329</v>
      </c>
    </row>
    <row r="67" spans="2:17" ht="47.25" outlineLevel="1" x14ac:dyDescent="0.25">
      <c r="B67" s="339"/>
      <c r="C67" s="552"/>
      <c r="D67" s="339"/>
      <c r="E67" s="554"/>
      <c r="F67" s="552"/>
      <c r="G67" s="339"/>
      <c r="H67" s="552"/>
      <c r="I67" s="574"/>
      <c r="J67" s="558"/>
      <c r="K67" s="498"/>
      <c r="L67" s="498"/>
      <c r="M67" s="498"/>
      <c r="N67" s="32" t="s">
        <v>316</v>
      </c>
      <c r="O67" s="46">
        <v>80</v>
      </c>
      <c r="P67" s="345"/>
      <c r="Q67" s="345"/>
    </row>
    <row r="68" spans="2:17" ht="31.5" outlineLevel="1" x14ac:dyDescent="0.25">
      <c r="B68" s="339"/>
      <c r="C68" s="552"/>
      <c r="D68" s="339"/>
      <c r="E68" s="554"/>
      <c r="F68" s="552"/>
      <c r="G68" s="339"/>
      <c r="H68" s="552"/>
      <c r="I68" s="574"/>
      <c r="J68" s="558"/>
      <c r="K68" s="498"/>
      <c r="L68" s="498"/>
      <c r="M68" s="498"/>
      <c r="N68" s="30" t="s">
        <v>317</v>
      </c>
      <c r="O68" s="39">
        <v>1190</v>
      </c>
      <c r="P68" s="345"/>
      <c r="Q68" s="345"/>
    </row>
    <row r="69" spans="2:17" ht="63" outlineLevel="1" x14ac:dyDescent="0.25">
      <c r="B69" s="354"/>
      <c r="C69" s="553"/>
      <c r="D69" s="354"/>
      <c r="E69" s="555"/>
      <c r="F69" s="553"/>
      <c r="G69" s="354"/>
      <c r="H69" s="553"/>
      <c r="I69" s="575"/>
      <c r="J69" s="559"/>
      <c r="K69" s="499"/>
      <c r="L69" s="499"/>
      <c r="M69" s="499"/>
      <c r="N69" s="30" t="s">
        <v>321</v>
      </c>
      <c r="O69" s="46">
        <v>1</v>
      </c>
      <c r="P69" s="361"/>
      <c r="Q69" s="361"/>
    </row>
    <row r="70" spans="2:17" ht="47.25" outlineLevel="1" x14ac:dyDescent="0.25">
      <c r="B70" s="339" t="s">
        <v>330</v>
      </c>
      <c r="C70" s="552"/>
      <c r="D70" s="339" t="s">
        <v>331</v>
      </c>
      <c r="E70" s="554" t="s">
        <v>16</v>
      </c>
      <c r="F70" s="552"/>
      <c r="G70" s="338" t="s">
        <v>262</v>
      </c>
      <c r="H70" s="552"/>
      <c r="I70" s="563">
        <f>SUM(J70:M73)</f>
        <v>275000</v>
      </c>
      <c r="J70" s="558">
        <v>0</v>
      </c>
      <c r="K70" s="498">
        <v>0</v>
      </c>
      <c r="L70" s="498">
        <v>233750</v>
      </c>
      <c r="M70" s="498">
        <v>41250</v>
      </c>
      <c r="N70" s="30" t="s">
        <v>714</v>
      </c>
      <c r="O70" s="46">
        <v>70</v>
      </c>
      <c r="P70" s="345" t="s">
        <v>276</v>
      </c>
      <c r="Q70" s="345" t="s">
        <v>320</v>
      </c>
    </row>
    <row r="71" spans="2:17" ht="47.25" outlineLevel="1" x14ac:dyDescent="0.25">
      <c r="B71" s="339"/>
      <c r="C71" s="552"/>
      <c r="D71" s="339"/>
      <c r="E71" s="554"/>
      <c r="F71" s="552"/>
      <c r="G71" s="339"/>
      <c r="H71" s="552"/>
      <c r="I71" s="564"/>
      <c r="J71" s="558"/>
      <c r="K71" s="498"/>
      <c r="L71" s="498"/>
      <c r="M71" s="498"/>
      <c r="N71" s="30" t="s">
        <v>316</v>
      </c>
      <c r="O71" s="46">
        <v>80</v>
      </c>
      <c r="P71" s="345"/>
      <c r="Q71" s="345"/>
    </row>
    <row r="72" spans="2:17" ht="31.5" outlineLevel="1" x14ac:dyDescent="0.25">
      <c r="B72" s="339"/>
      <c r="C72" s="552"/>
      <c r="D72" s="339"/>
      <c r="E72" s="554"/>
      <c r="F72" s="552"/>
      <c r="G72" s="339"/>
      <c r="H72" s="552"/>
      <c r="I72" s="564"/>
      <c r="J72" s="558"/>
      <c r="K72" s="498"/>
      <c r="L72" s="498"/>
      <c r="M72" s="498"/>
      <c r="N72" s="30" t="s">
        <v>317</v>
      </c>
      <c r="O72" s="39">
        <v>835</v>
      </c>
      <c r="P72" s="345"/>
      <c r="Q72" s="345"/>
    </row>
    <row r="73" spans="2:17" ht="63" outlineLevel="1" x14ac:dyDescent="0.25">
      <c r="B73" s="354"/>
      <c r="C73" s="553"/>
      <c r="D73" s="354"/>
      <c r="E73" s="555"/>
      <c r="F73" s="553"/>
      <c r="G73" s="354"/>
      <c r="H73" s="553"/>
      <c r="I73" s="565"/>
      <c r="J73" s="559"/>
      <c r="K73" s="499"/>
      <c r="L73" s="499"/>
      <c r="M73" s="499"/>
      <c r="N73" s="30" t="s">
        <v>321</v>
      </c>
      <c r="O73" s="46">
        <v>1</v>
      </c>
      <c r="P73" s="361"/>
      <c r="Q73" s="361"/>
    </row>
    <row r="74" spans="2:17" ht="47.25" outlineLevel="1" x14ac:dyDescent="0.25">
      <c r="B74" s="339" t="s">
        <v>332</v>
      </c>
      <c r="C74" s="552"/>
      <c r="D74" s="339" t="s">
        <v>333</v>
      </c>
      <c r="E74" s="554" t="s">
        <v>16</v>
      </c>
      <c r="F74" s="552"/>
      <c r="G74" s="338" t="s">
        <v>262</v>
      </c>
      <c r="H74" s="552"/>
      <c r="I74" s="563">
        <f>SUM(J74:M77)</f>
        <v>700000</v>
      </c>
      <c r="J74" s="558">
        <v>0</v>
      </c>
      <c r="K74" s="498">
        <v>0</v>
      </c>
      <c r="L74" s="498">
        <v>595000</v>
      </c>
      <c r="M74" s="498">
        <v>105000</v>
      </c>
      <c r="N74" s="30" t="s">
        <v>714</v>
      </c>
      <c r="O74" s="46">
        <v>80</v>
      </c>
      <c r="P74" s="345" t="s">
        <v>334</v>
      </c>
      <c r="Q74" s="345" t="s">
        <v>323</v>
      </c>
    </row>
    <row r="75" spans="2:17" ht="47.25" outlineLevel="1" x14ac:dyDescent="0.25">
      <c r="B75" s="339"/>
      <c r="C75" s="552"/>
      <c r="D75" s="339"/>
      <c r="E75" s="554"/>
      <c r="F75" s="552"/>
      <c r="G75" s="339"/>
      <c r="H75" s="552"/>
      <c r="I75" s="564"/>
      <c r="J75" s="558"/>
      <c r="K75" s="498"/>
      <c r="L75" s="498"/>
      <c r="M75" s="498"/>
      <c r="N75" s="30" t="s">
        <v>316</v>
      </c>
      <c r="O75" s="46">
        <v>80</v>
      </c>
      <c r="P75" s="345"/>
      <c r="Q75" s="345"/>
    </row>
    <row r="76" spans="2:17" ht="31.5" outlineLevel="1" x14ac:dyDescent="0.25">
      <c r="B76" s="339"/>
      <c r="C76" s="552"/>
      <c r="D76" s="339"/>
      <c r="E76" s="554"/>
      <c r="F76" s="552"/>
      <c r="G76" s="339"/>
      <c r="H76" s="552"/>
      <c r="I76" s="564"/>
      <c r="J76" s="558"/>
      <c r="K76" s="498"/>
      <c r="L76" s="498"/>
      <c r="M76" s="498"/>
      <c r="N76" s="30" t="s">
        <v>317</v>
      </c>
      <c r="O76" s="39">
        <v>2054</v>
      </c>
      <c r="P76" s="345"/>
      <c r="Q76" s="345"/>
    </row>
    <row r="77" spans="2:17" ht="63" outlineLevel="1" x14ac:dyDescent="0.25">
      <c r="B77" s="354"/>
      <c r="C77" s="553"/>
      <c r="D77" s="354"/>
      <c r="E77" s="555"/>
      <c r="F77" s="553"/>
      <c r="G77" s="354"/>
      <c r="H77" s="553"/>
      <c r="I77" s="565"/>
      <c r="J77" s="559"/>
      <c r="K77" s="499"/>
      <c r="L77" s="499"/>
      <c r="M77" s="499"/>
      <c r="N77" s="30" t="s">
        <v>321</v>
      </c>
      <c r="O77" s="46">
        <v>1</v>
      </c>
      <c r="P77" s="361"/>
      <c r="Q77" s="361"/>
    </row>
    <row r="78" spans="2:17" ht="15.6" customHeight="1" x14ac:dyDescent="0.25">
      <c r="B78" s="560" t="s">
        <v>105</v>
      </c>
      <c r="C78" s="560"/>
      <c r="D78" s="560"/>
      <c r="E78" s="560"/>
      <c r="F78" s="560"/>
      <c r="G78" s="560"/>
      <c r="H78" s="560"/>
      <c r="I78" s="41">
        <f>SUM(I52:I77)</f>
        <v>2471096.1</v>
      </c>
      <c r="J78" s="41">
        <f t="shared" ref="J78:K78" si="0">SUM(J52:J77)</f>
        <v>0</v>
      </c>
      <c r="K78" s="41">
        <f t="shared" si="0"/>
        <v>0</v>
      </c>
      <c r="L78" s="41">
        <f>SUM(L52:L77)</f>
        <v>2100431.6799999997</v>
      </c>
      <c r="M78" s="41">
        <f>SUM(M52:M77)</f>
        <v>370664.42</v>
      </c>
      <c r="N78" s="561"/>
      <c r="O78" s="561"/>
      <c r="P78" s="561"/>
      <c r="Q78" s="561"/>
    </row>
    <row r="79" spans="2:17" ht="32.25" customHeight="1" x14ac:dyDescent="0.25">
      <c r="B79" s="460" t="s">
        <v>736</v>
      </c>
      <c r="C79" s="460"/>
      <c r="D79" s="460"/>
      <c r="E79" s="460"/>
      <c r="F79" s="460"/>
      <c r="G79" s="460"/>
      <c r="H79" s="460"/>
      <c r="I79" s="460"/>
      <c r="J79" s="460"/>
      <c r="K79" s="460"/>
      <c r="L79" s="460"/>
      <c r="M79" s="460"/>
      <c r="N79" s="460"/>
      <c r="O79" s="460"/>
      <c r="P79" s="460"/>
      <c r="Q79" s="460"/>
    </row>
    <row r="80" spans="2:17" ht="15.75" x14ac:dyDescent="0.25">
      <c r="B80" s="16"/>
      <c r="C80" s="15"/>
      <c r="D80" s="16"/>
      <c r="E80" s="15"/>
      <c r="F80" s="15"/>
      <c r="G80" s="16"/>
      <c r="H80" s="15"/>
      <c r="I80" s="105"/>
      <c r="J80" s="15"/>
      <c r="K80" s="20"/>
      <c r="L80" s="20"/>
      <c r="M80" s="20"/>
      <c r="N80" s="16"/>
      <c r="O80" s="14"/>
      <c r="P80" s="16"/>
      <c r="Q80" s="16"/>
    </row>
    <row r="81" spans="2:17" ht="15.75" x14ac:dyDescent="0.25">
      <c r="B81" s="448" t="s">
        <v>106</v>
      </c>
      <c r="C81" s="448"/>
      <c r="D81" s="448"/>
      <c r="E81" s="448"/>
      <c r="N81" s="16"/>
      <c r="O81" s="17"/>
      <c r="P81" s="18"/>
      <c r="Q81" s="16"/>
    </row>
    <row r="82" spans="2:17" ht="15.6" customHeight="1" x14ac:dyDescent="0.25">
      <c r="B82" s="10" t="s">
        <v>3</v>
      </c>
      <c r="C82" s="401" t="s">
        <v>107</v>
      </c>
      <c r="D82" s="401"/>
      <c r="E82" s="401"/>
      <c r="F82" s="400" t="s">
        <v>108</v>
      </c>
      <c r="G82" s="400"/>
      <c r="H82" s="400"/>
      <c r="I82" s="400"/>
      <c r="J82" s="401" t="s">
        <v>109</v>
      </c>
      <c r="K82" s="400"/>
      <c r="L82" s="400"/>
      <c r="M82" s="400"/>
      <c r="N82" s="16"/>
      <c r="O82" s="14"/>
      <c r="P82" s="18"/>
      <c r="Q82" s="16"/>
    </row>
    <row r="83" spans="2:17" ht="15.75" x14ac:dyDescent="0.25">
      <c r="B83" s="4">
        <v>1</v>
      </c>
      <c r="C83" s="365">
        <v>2</v>
      </c>
      <c r="D83" s="365"/>
      <c r="E83" s="365"/>
      <c r="F83" s="365">
        <v>3</v>
      </c>
      <c r="G83" s="365"/>
      <c r="H83" s="365"/>
      <c r="I83" s="365"/>
      <c r="J83" s="365">
        <v>4</v>
      </c>
      <c r="K83" s="365"/>
      <c r="L83" s="365"/>
      <c r="M83" s="365"/>
      <c r="N83" s="16"/>
      <c r="O83" s="17"/>
      <c r="P83" s="18"/>
      <c r="Q83" s="16"/>
    </row>
    <row r="84" spans="2:17" ht="31.5" customHeight="1" x14ac:dyDescent="0.25">
      <c r="B84" s="8"/>
      <c r="C84" s="485" t="s">
        <v>304</v>
      </c>
      <c r="D84" s="485"/>
      <c r="E84" s="485"/>
      <c r="F84" s="456"/>
      <c r="G84" s="456"/>
      <c r="H84" s="456"/>
      <c r="I84" s="456"/>
      <c r="J84" s="456"/>
      <c r="K84" s="456"/>
      <c r="L84" s="456"/>
      <c r="M84" s="456"/>
      <c r="N84" s="16"/>
      <c r="O84" s="14"/>
      <c r="P84" s="18"/>
      <c r="Q84" s="16"/>
    </row>
    <row r="85" spans="2:17" ht="15.75" x14ac:dyDescent="0.25">
      <c r="N85" s="16"/>
      <c r="O85" s="17"/>
      <c r="P85" s="18"/>
      <c r="Q85" s="16"/>
    </row>
    <row r="86" spans="2:17" ht="15.75" x14ac:dyDescent="0.25">
      <c r="B86" s="448" t="s">
        <v>110</v>
      </c>
      <c r="C86" s="448"/>
      <c r="D86" s="448"/>
      <c r="E86" s="448"/>
      <c r="F86" s="448"/>
      <c r="N86" s="16"/>
      <c r="O86" s="14"/>
      <c r="P86" s="18"/>
      <c r="Q86" s="16"/>
    </row>
    <row r="87" spans="2:17" ht="15.6" customHeight="1" x14ac:dyDescent="0.25">
      <c r="B87" s="10" t="s">
        <v>3</v>
      </c>
      <c r="C87" s="400" t="s">
        <v>111</v>
      </c>
      <c r="D87" s="400"/>
      <c r="E87" s="400"/>
      <c r="F87" s="400" t="s">
        <v>108</v>
      </c>
      <c r="G87" s="400"/>
      <c r="H87" s="400"/>
      <c r="I87" s="400"/>
      <c r="J87" s="401" t="s">
        <v>112</v>
      </c>
      <c r="K87" s="400"/>
      <c r="L87" s="400"/>
      <c r="M87" s="400"/>
      <c r="N87" s="16"/>
      <c r="O87" s="17"/>
      <c r="P87" s="18"/>
      <c r="Q87" s="16"/>
    </row>
    <row r="88" spans="2:17" ht="15.75" x14ac:dyDescent="0.25">
      <c r="B88" s="4">
        <v>1</v>
      </c>
      <c r="C88" s="365">
        <v>2</v>
      </c>
      <c r="D88" s="365"/>
      <c r="E88" s="365"/>
      <c r="F88" s="365">
        <v>3</v>
      </c>
      <c r="G88" s="365"/>
      <c r="H88" s="365"/>
      <c r="I88" s="365"/>
      <c r="J88" s="365">
        <v>4</v>
      </c>
      <c r="K88" s="365"/>
      <c r="L88" s="365"/>
      <c r="M88" s="365"/>
      <c r="N88" s="16"/>
      <c r="O88" s="14"/>
      <c r="P88" s="18"/>
      <c r="Q88" s="16"/>
    </row>
    <row r="89" spans="2:17" ht="48" customHeight="1" x14ac:dyDescent="0.25">
      <c r="B89" s="8"/>
      <c r="C89" s="485" t="s">
        <v>305</v>
      </c>
      <c r="D89" s="485"/>
      <c r="E89" s="485"/>
      <c r="F89" s="456"/>
      <c r="G89" s="456"/>
      <c r="H89" s="456"/>
      <c r="I89" s="456"/>
      <c r="J89" s="456"/>
      <c r="K89" s="456"/>
      <c r="L89" s="456"/>
      <c r="M89" s="456"/>
      <c r="N89" s="16"/>
      <c r="O89" s="13"/>
      <c r="P89" s="18"/>
      <c r="Q89" s="16"/>
    </row>
    <row r="90" spans="2:17" ht="15.75" x14ac:dyDescent="0.25">
      <c r="N90" s="16"/>
      <c r="O90" s="14"/>
      <c r="P90" s="18"/>
      <c r="Q90" s="16"/>
    </row>
    <row r="91" spans="2:17" ht="15.75" x14ac:dyDescent="0.25">
      <c r="B91" s="448" t="s">
        <v>113</v>
      </c>
      <c r="C91" s="448"/>
      <c r="D91" s="448"/>
    </row>
    <row r="92" spans="2:17" ht="15.75" x14ac:dyDescent="0.25">
      <c r="B92" s="10" t="s">
        <v>3</v>
      </c>
      <c r="C92" s="401" t="s">
        <v>114</v>
      </c>
      <c r="D92" s="401"/>
      <c r="E92" s="401"/>
      <c r="F92" s="449" t="s">
        <v>115</v>
      </c>
      <c r="G92" s="450"/>
      <c r="H92" s="450"/>
      <c r="I92" s="450"/>
      <c r="J92" s="450"/>
      <c r="K92" s="450"/>
      <c r="L92" s="450"/>
      <c r="M92" s="451"/>
    </row>
    <row r="93" spans="2:17" ht="15.75" x14ac:dyDescent="0.25">
      <c r="B93" s="4">
        <v>1</v>
      </c>
      <c r="C93" s="365">
        <v>2</v>
      </c>
      <c r="D93" s="365"/>
      <c r="E93" s="365"/>
      <c r="F93" s="452">
        <v>3</v>
      </c>
      <c r="G93" s="453"/>
      <c r="H93" s="453"/>
      <c r="I93" s="453"/>
      <c r="J93" s="453"/>
      <c r="K93" s="453"/>
      <c r="L93" s="453"/>
      <c r="M93" s="454"/>
    </row>
    <row r="94" spans="2:17" ht="16.149999999999999" customHeight="1" x14ac:dyDescent="0.25">
      <c r="B94" s="26" t="s">
        <v>15</v>
      </c>
      <c r="C94" s="444"/>
      <c r="D94" s="444"/>
      <c r="E94" s="444"/>
      <c r="F94" s="445"/>
      <c r="G94" s="446"/>
      <c r="H94" s="446"/>
      <c r="I94" s="446"/>
      <c r="J94" s="446"/>
      <c r="K94" s="446"/>
      <c r="L94" s="446"/>
      <c r="M94" s="447"/>
    </row>
    <row r="96" spans="2:17" ht="15.75" x14ac:dyDescent="0.25">
      <c r="B96" s="448" t="s">
        <v>116</v>
      </c>
      <c r="C96" s="448"/>
      <c r="D96" s="448"/>
      <c r="E96" s="448"/>
      <c r="F96" s="448"/>
      <c r="G96" s="448"/>
    </row>
    <row r="97" spans="2:13" ht="15.75" x14ac:dyDescent="0.25">
      <c r="B97" s="10" t="s">
        <v>3</v>
      </c>
      <c r="C97" s="449" t="s">
        <v>117</v>
      </c>
      <c r="D97" s="450"/>
      <c r="E97" s="450"/>
      <c r="F97" s="450"/>
      <c r="G97" s="450"/>
      <c r="H97" s="450"/>
      <c r="I97" s="450"/>
      <c r="J97" s="450"/>
      <c r="K97" s="450"/>
      <c r="L97" s="450"/>
      <c r="M97" s="451"/>
    </row>
    <row r="98" spans="2:13" ht="15.75" x14ac:dyDescent="0.25">
      <c r="B98" s="4">
        <v>1</v>
      </c>
      <c r="C98" s="452">
        <v>2</v>
      </c>
      <c r="D98" s="453"/>
      <c r="E98" s="453"/>
      <c r="F98" s="453"/>
      <c r="G98" s="453"/>
      <c r="H98" s="453"/>
      <c r="I98" s="453"/>
      <c r="J98" s="453"/>
      <c r="K98" s="453"/>
      <c r="L98" s="453"/>
      <c r="M98" s="454"/>
    </row>
    <row r="99" spans="2:13" ht="15.75" x14ac:dyDescent="0.25">
      <c r="B99" s="8"/>
      <c r="C99" s="529" t="s">
        <v>306</v>
      </c>
      <c r="D99" s="530"/>
      <c r="E99" s="530"/>
      <c r="F99" s="530"/>
      <c r="G99" s="530"/>
      <c r="H99" s="530"/>
      <c r="I99" s="530"/>
      <c r="J99" s="530"/>
      <c r="K99" s="530"/>
      <c r="L99" s="530"/>
      <c r="M99" s="531"/>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6" type="noConversion"/>
  <conditionalFormatting sqref="L43:L51">
    <cfRule type="expression" dxfId="131" priority="8">
      <formula>$L$43&gt;$I$43*0.85</formula>
    </cfRule>
  </conditionalFormatting>
  <conditionalFormatting sqref="L52:L55">
    <cfRule type="expression" dxfId="130" priority="6">
      <formula>$L$52&gt;$I$52*0.85</formula>
    </cfRule>
  </conditionalFormatting>
  <conditionalFormatting sqref="L56:L60">
    <cfRule type="expression" dxfId="129" priority="5">
      <formula>$L$56&gt;$I$56*0.85</formula>
    </cfRule>
  </conditionalFormatting>
  <conditionalFormatting sqref="L61:L65">
    <cfRule type="expression" dxfId="128" priority="4">
      <formula>$L$61&gt;$I$61*0.85</formula>
    </cfRule>
  </conditionalFormatting>
  <conditionalFormatting sqref="L66:L69">
    <cfRule type="expression" dxfId="127" priority="3">
      <formula>$L$66&gt;$I$66*0.85</formula>
    </cfRule>
  </conditionalFormatting>
  <conditionalFormatting sqref="L70:L73">
    <cfRule type="expression" dxfId="126" priority="2">
      <formula>$L$70&gt;$I$70*0.85</formula>
    </cfRule>
  </conditionalFormatting>
  <conditionalFormatting sqref="L74:L77">
    <cfRule type="expression" dxfId="125" priority="1">
      <formula>$L$74&gt;$I$74*0.85</formula>
    </cfRule>
  </conditionalFormatting>
  <conditionalFormatting sqref="L78">
    <cfRule type="expression" dxfId="124"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99"/>
  <sheetViews>
    <sheetView zoomScaleNormal="100" workbookViewId="0">
      <pane ySplit="4" topLeftCell="A52" activePane="bottomLeft" state="frozen"/>
      <selection activeCell="P125" sqref="P125:P129"/>
      <selection pane="bottomLeft"/>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7.28515625" customWidth="1"/>
    <col min="10" max="10" width="10.7109375" customWidth="1"/>
    <col min="11" max="11" width="14.140625" customWidth="1"/>
    <col min="12" max="12" width="17.85546875" customWidth="1"/>
    <col min="13" max="13" width="16.85546875" customWidth="1"/>
    <col min="14" max="14" width="44.7109375" customWidth="1"/>
    <col min="15" max="15" width="12.42578125" customWidth="1"/>
    <col min="16" max="17" width="14.28515625" customWidth="1"/>
    <col min="19" max="19" width="9.140625" customWidth="1"/>
  </cols>
  <sheetData>
    <row r="2" spans="1:17" ht="15.75" x14ac:dyDescent="0.25">
      <c r="B2" s="505" t="s">
        <v>335</v>
      </c>
      <c r="C2" s="505"/>
      <c r="D2" s="505"/>
      <c r="E2" s="505"/>
      <c r="F2" s="505"/>
      <c r="G2" s="505"/>
      <c r="H2" s="505"/>
      <c r="I2" s="505"/>
      <c r="J2" s="505"/>
      <c r="K2" s="505"/>
      <c r="L2" s="505"/>
      <c r="M2" s="505"/>
      <c r="N2" s="505"/>
      <c r="O2" s="505"/>
      <c r="P2" s="505"/>
      <c r="Q2" s="505"/>
    </row>
    <row r="3" spans="1:17" ht="15.75" x14ac:dyDescent="0.25">
      <c r="B3" s="6"/>
      <c r="C3" s="6"/>
      <c r="D3" s="6"/>
      <c r="E3" s="6"/>
      <c r="F3" s="6"/>
      <c r="G3" s="6"/>
      <c r="H3" s="6"/>
      <c r="I3" s="6"/>
      <c r="J3" s="6"/>
      <c r="K3" s="6"/>
      <c r="L3" s="6"/>
      <c r="M3" s="6"/>
      <c r="N3" s="6"/>
      <c r="O3" s="6"/>
      <c r="P3" s="6"/>
      <c r="Q3" s="6"/>
    </row>
    <row r="4" spans="1:17" ht="15.75" x14ac:dyDescent="0.25">
      <c r="A4" s="505" t="s">
        <v>336</v>
      </c>
      <c r="B4" s="505"/>
      <c r="C4" s="505"/>
      <c r="D4" s="505"/>
      <c r="E4" s="505"/>
      <c r="F4" s="505"/>
      <c r="G4" s="505"/>
      <c r="H4" s="505"/>
      <c r="I4" s="505"/>
      <c r="J4" s="505"/>
      <c r="K4" s="505"/>
      <c r="L4" s="505"/>
      <c r="M4" s="505"/>
      <c r="N4" s="505"/>
      <c r="O4" s="505"/>
      <c r="P4" s="505"/>
      <c r="Q4" s="505"/>
    </row>
    <row r="5" spans="1:17" ht="15.75" x14ac:dyDescent="0.25">
      <c r="B5" s="6"/>
      <c r="C5" s="6"/>
      <c r="D5" s="6"/>
      <c r="E5" s="6"/>
      <c r="F5" s="6"/>
      <c r="G5" s="6"/>
      <c r="H5" s="6"/>
      <c r="I5" s="6"/>
      <c r="J5" s="6"/>
      <c r="K5" s="6"/>
      <c r="L5" s="6"/>
      <c r="M5" s="6"/>
      <c r="N5" s="6"/>
      <c r="O5" s="6"/>
      <c r="P5" s="6"/>
      <c r="Q5" s="6"/>
    </row>
    <row r="6" spans="1:17" ht="15.75" x14ac:dyDescent="0.25">
      <c r="B6" s="374" t="s">
        <v>57</v>
      </c>
      <c r="C6" s="374"/>
      <c r="D6" s="374"/>
      <c r="E6" s="374"/>
      <c r="F6" s="374"/>
      <c r="G6" s="374"/>
      <c r="H6" s="374"/>
      <c r="I6" s="7"/>
      <c r="J6" s="7"/>
      <c r="K6" s="7"/>
      <c r="L6" s="7"/>
      <c r="M6" s="7"/>
      <c r="N6" s="7"/>
      <c r="O6" s="7"/>
      <c r="P6" s="7"/>
      <c r="Q6" s="7"/>
    </row>
    <row r="7" spans="1:17" ht="15.75" x14ac:dyDescent="0.25">
      <c r="B7" s="400" t="s">
        <v>3</v>
      </c>
      <c r="C7" s="400" t="s">
        <v>58</v>
      </c>
      <c r="D7" s="400"/>
      <c r="E7" s="401" t="s">
        <v>59</v>
      </c>
      <c r="F7" s="401"/>
      <c r="G7" s="401"/>
      <c r="H7" s="401" t="s">
        <v>60</v>
      </c>
      <c r="I7" s="401"/>
      <c r="J7" s="401"/>
      <c r="K7" s="400" t="s">
        <v>61</v>
      </c>
      <c r="L7" s="400"/>
      <c r="M7" s="400"/>
      <c r="N7" s="400"/>
    </row>
    <row r="8" spans="1:17" ht="31.5" x14ac:dyDescent="0.25">
      <c r="B8" s="400"/>
      <c r="C8" s="400"/>
      <c r="D8" s="400"/>
      <c r="E8" s="401"/>
      <c r="F8" s="401"/>
      <c r="G8" s="401"/>
      <c r="H8" s="401"/>
      <c r="I8" s="401"/>
      <c r="J8" s="401"/>
      <c r="K8" s="401" t="s">
        <v>62</v>
      </c>
      <c r="L8" s="401"/>
      <c r="M8" s="401"/>
      <c r="N8" s="3" t="s">
        <v>63</v>
      </c>
      <c r="O8" s="1"/>
      <c r="P8" s="1"/>
      <c r="Q8" s="1"/>
    </row>
    <row r="9" spans="1:17" ht="15.75" x14ac:dyDescent="0.25">
      <c r="B9" s="4">
        <v>1</v>
      </c>
      <c r="C9" s="365">
        <v>2</v>
      </c>
      <c r="D9" s="365"/>
      <c r="E9" s="365">
        <v>3</v>
      </c>
      <c r="F9" s="365"/>
      <c r="G9" s="365"/>
      <c r="H9" s="365">
        <v>4</v>
      </c>
      <c r="I9" s="365"/>
      <c r="J9" s="365"/>
      <c r="K9" s="365">
        <v>5</v>
      </c>
      <c r="L9" s="365"/>
      <c r="M9" s="365"/>
      <c r="N9" s="4">
        <v>6</v>
      </c>
    </row>
    <row r="10" spans="1:17" ht="15.75" x14ac:dyDescent="0.25">
      <c r="B10" s="542" t="s">
        <v>15</v>
      </c>
      <c r="C10" s="387" t="s">
        <v>337</v>
      </c>
      <c r="D10" s="388"/>
      <c r="E10" s="391" t="s">
        <v>338</v>
      </c>
      <c r="F10" s="392"/>
      <c r="G10" s="393"/>
      <c r="H10" s="397">
        <v>0</v>
      </c>
      <c r="I10" s="438"/>
      <c r="J10" s="438"/>
      <c r="K10" s="397">
        <v>0</v>
      </c>
      <c r="L10" s="438"/>
      <c r="M10" s="438"/>
      <c r="N10" s="12">
        <f>O48</f>
        <v>276</v>
      </c>
    </row>
    <row r="11" spans="1:17" ht="15.75" x14ac:dyDescent="0.25">
      <c r="B11" s="543"/>
      <c r="C11" s="405"/>
      <c r="D11" s="406"/>
      <c r="E11" s="407"/>
      <c r="F11" s="408"/>
      <c r="G11" s="409"/>
      <c r="H11" s="106"/>
      <c r="I11" s="128"/>
      <c r="J11" s="129"/>
      <c r="K11" s="106"/>
      <c r="L11" s="128"/>
      <c r="M11" s="129"/>
      <c r="N11" s="152"/>
    </row>
    <row r="12" spans="1:17" ht="47.25" customHeight="1" x14ac:dyDescent="0.25">
      <c r="B12" s="544"/>
      <c r="C12" s="389"/>
      <c r="D12" s="390"/>
      <c r="E12" s="394"/>
      <c r="F12" s="395"/>
      <c r="G12" s="396"/>
      <c r="H12" s="384" t="s">
        <v>20</v>
      </c>
      <c r="I12" s="385"/>
      <c r="J12" s="386"/>
      <c r="K12" s="384" t="s">
        <v>18</v>
      </c>
      <c r="L12" s="385"/>
      <c r="M12" s="386"/>
      <c r="N12" s="11" t="s">
        <v>23</v>
      </c>
    </row>
    <row r="15" spans="1:17" ht="15.75" x14ac:dyDescent="0.25">
      <c r="B15" s="374" t="s">
        <v>71</v>
      </c>
      <c r="C15" s="374"/>
      <c r="D15" s="374"/>
      <c r="E15" s="374"/>
      <c r="F15" s="374"/>
      <c r="G15" s="374"/>
    </row>
    <row r="16" spans="1:17" ht="15.75" x14ac:dyDescent="0.25">
      <c r="B16" s="375" t="s">
        <v>72</v>
      </c>
      <c r="C16" s="375"/>
      <c r="D16" s="375"/>
      <c r="E16" s="375"/>
      <c r="F16" s="375" t="s">
        <v>73</v>
      </c>
      <c r="G16" s="375"/>
      <c r="H16" s="375"/>
    </row>
    <row r="17" spans="2:8" ht="15.75" x14ac:dyDescent="0.25">
      <c r="B17" s="545">
        <v>1</v>
      </c>
      <c r="C17" s="545"/>
      <c r="D17" s="545"/>
      <c r="E17" s="545"/>
      <c r="F17" s="545">
        <v>2</v>
      </c>
      <c r="G17" s="545"/>
      <c r="H17" s="545"/>
    </row>
    <row r="18" spans="2:8" ht="15.75" customHeight="1" x14ac:dyDescent="0.25">
      <c r="B18" s="579" t="s">
        <v>74</v>
      </c>
      <c r="C18" s="580"/>
      <c r="D18" s="580"/>
      <c r="E18" s="581"/>
      <c r="F18" s="600">
        <f>SUM(F20,F22,F26,F32)</f>
        <v>13691883.35</v>
      </c>
      <c r="G18" s="601"/>
      <c r="H18" s="601"/>
    </row>
    <row r="19" spans="2:8" ht="15.75" x14ac:dyDescent="0.25">
      <c r="B19" s="582"/>
      <c r="C19" s="583"/>
      <c r="D19" s="583"/>
      <c r="E19" s="584"/>
      <c r="F19" s="585"/>
      <c r="G19" s="586"/>
      <c r="H19" s="587"/>
    </row>
    <row r="20" spans="2:8" ht="15.75" x14ac:dyDescent="0.25">
      <c r="B20" s="372" t="s">
        <v>75</v>
      </c>
      <c r="C20" s="372"/>
      <c r="D20" s="372"/>
      <c r="E20" s="372"/>
      <c r="F20" s="571"/>
      <c r="G20" s="571"/>
      <c r="H20" s="571"/>
    </row>
    <row r="21" spans="2:8" ht="15.75" x14ac:dyDescent="0.25">
      <c r="B21" s="368"/>
      <c r="C21" s="368"/>
      <c r="D21" s="368"/>
      <c r="E21" s="368"/>
      <c r="F21" s="571"/>
      <c r="G21" s="570"/>
      <c r="H21" s="570"/>
    </row>
    <row r="22" spans="2:8" ht="33" customHeight="1" x14ac:dyDescent="0.25">
      <c r="B22" s="372" t="s">
        <v>312</v>
      </c>
      <c r="C22" s="372"/>
      <c r="D22" s="372"/>
      <c r="E22" s="372"/>
      <c r="F22" s="528">
        <f>F25</f>
        <v>0</v>
      </c>
      <c r="G22" s="569"/>
      <c r="H22" s="569"/>
    </row>
    <row r="23" spans="2:8" ht="15.75" x14ac:dyDescent="0.25">
      <c r="B23" s="368" t="s">
        <v>253</v>
      </c>
      <c r="C23" s="368"/>
      <c r="D23" s="368"/>
      <c r="E23" s="368"/>
      <c r="F23" s="527"/>
      <c r="G23" s="527"/>
      <c r="H23" s="527"/>
    </row>
    <row r="24" spans="2:8" ht="31.5" customHeight="1" x14ac:dyDescent="0.25">
      <c r="B24" s="368" t="s">
        <v>254</v>
      </c>
      <c r="C24" s="368"/>
      <c r="D24" s="368"/>
      <c r="E24" s="368"/>
      <c r="F24" s="527"/>
      <c r="G24" s="527"/>
      <c r="H24" s="527"/>
    </row>
    <row r="25" spans="2:8" ht="15.75" x14ac:dyDescent="0.25">
      <c r="B25" s="368" t="s">
        <v>76</v>
      </c>
      <c r="C25" s="368"/>
      <c r="D25" s="368"/>
      <c r="E25" s="368"/>
      <c r="F25" s="527"/>
      <c r="G25" s="570"/>
      <c r="H25" s="570"/>
    </row>
    <row r="26" spans="2:8" ht="15.75" customHeight="1" x14ac:dyDescent="0.25">
      <c r="B26" s="579" t="s">
        <v>313</v>
      </c>
      <c r="C26" s="580"/>
      <c r="D26" s="580"/>
      <c r="E26" s="581"/>
      <c r="F26" s="600">
        <f>F30</f>
        <v>13691883.35</v>
      </c>
      <c r="G26" s="601"/>
      <c r="H26" s="601"/>
    </row>
    <row r="27" spans="2:8" ht="15.75" x14ac:dyDescent="0.25">
      <c r="B27" s="582"/>
      <c r="C27" s="583"/>
      <c r="D27" s="583"/>
      <c r="E27" s="584"/>
      <c r="F27" s="585"/>
      <c r="G27" s="586"/>
      <c r="H27" s="587"/>
    </row>
    <row r="28" spans="2:8" ht="15.75" x14ac:dyDescent="0.25">
      <c r="B28" s="368" t="s">
        <v>255</v>
      </c>
      <c r="C28" s="368"/>
      <c r="D28" s="368"/>
      <c r="E28" s="368"/>
      <c r="F28" s="527"/>
      <c r="G28" s="527"/>
      <c r="H28" s="527"/>
    </row>
    <row r="29" spans="2:8" ht="31.5" customHeight="1" x14ac:dyDescent="0.25">
      <c r="B29" s="368" t="s">
        <v>256</v>
      </c>
      <c r="C29" s="368"/>
      <c r="D29" s="368"/>
      <c r="E29" s="368"/>
      <c r="F29" s="527"/>
      <c r="G29" s="527"/>
      <c r="H29" s="527"/>
    </row>
    <row r="30" spans="2:8" ht="15.75" customHeight="1" x14ac:dyDescent="0.25">
      <c r="B30" s="479" t="s">
        <v>77</v>
      </c>
      <c r="C30" s="588"/>
      <c r="D30" s="588"/>
      <c r="E30" s="487"/>
      <c r="F30" s="497">
        <f>L48</f>
        <v>13691883.35</v>
      </c>
      <c r="G30" s="490"/>
      <c r="H30" s="490"/>
    </row>
    <row r="31" spans="2:8" ht="15.75" x14ac:dyDescent="0.25">
      <c r="B31" s="518"/>
      <c r="C31" s="589"/>
      <c r="D31" s="589"/>
      <c r="E31" s="590"/>
      <c r="F31" s="592"/>
      <c r="G31" s="593"/>
      <c r="H31" s="594"/>
    </row>
    <row r="32" spans="2:8" ht="15.75" x14ac:dyDescent="0.25">
      <c r="B32" s="372" t="s">
        <v>257</v>
      </c>
      <c r="C32" s="372"/>
      <c r="D32" s="372"/>
      <c r="E32" s="372"/>
      <c r="F32" s="572"/>
      <c r="G32" s="572"/>
      <c r="H32" s="572"/>
    </row>
    <row r="33" spans="2:17" ht="15.75" x14ac:dyDescent="0.25">
      <c r="B33" s="368"/>
      <c r="C33" s="368"/>
      <c r="D33" s="368"/>
      <c r="E33" s="368"/>
      <c r="F33" s="571"/>
      <c r="G33" s="571"/>
      <c r="H33" s="571"/>
    </row>
    <row r="34" spans="2:17" ht="15.75" x14ac:dyDescent="0.25">
      <c r="B34" s="579" t="s">
        <v>78</v>
      </c>
      <c r="C34" s="580"/>
      <c r="D34" s="580"/>
      <c r="E34" s="581"/>
      <c r="F34" s="600">
        <f>SUM(F36:H39)</f>
        <v>2416214.7199999997</v>
      </c>
      <c r="G34" s="601"/>
      <c r="H34" s="601"/>
    </row>
    <row r="35" spans="2:17" ht="15.75" x14ac:dyDescent="0.25">
      <c r="B35" s="582"/>
      <c r="C35" s="583"/>
      <c r="D35" s="583"/>
      <c r="E35" s="584"/>
      <c r="F35" s="585"/>
      <c r="G35" s="586"/>
      <c r="H35" s="587"/>
    </row>
    <row r="36" spans="2:17" ht="15.75" customHeight="1" x14ac:dyDescent="0.25">
      <c r="B36" s="479" t="s">
        <v>79</v>
      </c>
      <c r="C36" s="588"/>
      <c r="D36" s="588"/>
      <c r="E36" s="487"/>
      <c r="F36" s="497">
        <f>M48</f>
        <v>2416214.7199999997</v>
      </c>
      <c r="G36" s="490"/>
      <c r="H36" s="490"/>
    </row>
    <row r="37" spans="2:17" ht="15.75" x14ac:dyDescent="0.25">
      <c r="B37" s="518"/>
      <c r="C37" s="589"/>
      <c r="D37" s="589"/>
      <c r="E37" s="590"/>
      <c r="F37" s="592"/>
      <c r="G37" s="593"/>
      <c r="H37" s="594"/>
    </row>
    <row r="38" spans="2:17" ht="15.75" x14ac:dyDescent="0.25">
      <c r="B38" s="368" t="s">
        <v>80</v>
      </c>
      <c r="C38" s="368"/>
      <c r="D38" s="368"/>
      <c r="E38" s="368"/>
      <c r="F38" s="571">
        <v>0</v>
      </c>
      <c r="G38" s="571"/>
      <c r="H38" s="571"/>
    </row>
    <row r="39" spans="2:17" ht="15.75" x14ac:dyDescent="0.25">
      <c r="B39" s="368" t="s">
        <v>81</v>
      </c>
      <c r="C39" s="368"/>
      <c r="D39" s="368"/>
      <c r="E39" s="368"/>
      <c r="F39" s="571">
        <v>0</v>
      </c>
      <c r="G39" s="571"/>
      <c r="H39" s="571"/>
    </row>
    <row r="40" spans="2:17" ht="15.75" x14ac:dyDescent="0.25">
      <c r="B40" s="567" t="s">
        <v>82</v>
      </c>
      <c r="C40" s="567"/>
      <c r="D40" s="567"/>
      <c r="E40" s="567"/>
      <c r="F40" s="600">
        <f>SUM(F18,F34)</f>
        <v>16108098.07</v>
      </c>
      <c r="G40" s="601"/>
      <c r="H40" s="601"/>
    </row>
    <row r="41" spans="2:17" ht="15.75" x14ac:dyDescent="0.25">
      <c r="B41" s="567"/>
      <c r="C41" s="567"/>
      <c r="D41" s="567"/>
      <c r="E41" s="567"/>
      <c r="F41" s="591"/>
      <c r="G41" s="591"/>
      <c r="H41" s="591"/>
    </row>
    <row r="43" spans="2:17" ht="15.75" x14ac:dyDescent="0.25">
      <c r="B43" s="374" t="s">
        <v>83</v>
      </c>
      <c r="C43" s="374"/>
      <c r="D43" s="374"/>
      <c r="E43" s="374"/>
      <c r="F43" s="374"/>
      <c r="G43" s="374"/>
      <c r="H43" s="374"/>
    </row>
    <row r="44" spans="2:17" ht="15.75" x14ac:dyDescent="0.25">
      <c r="B44" s="401" t="s">
        <v>84</v>
      </c>
      <c r="C44" s="401" t="s">
        <v>85</v>
      </c>
      <c r="D44" s="401" t="s">
        <v>86</v>
      </c>
      <c r="E44" s="401" t="s">
        <v>87</v>
      </c>
      <c r="F44" s="401" t="s">
        <v>88</v>
      </c>
      <c r="G44" s="401" t="s">
        <v>89</v>
      </c>
      <c r="H44" s="401" t="s">
        <v>90</v>
      </c>
      <c r="I44" s="401" t="s">
        <v>91</v>
      </c>
      <c r="J44" s="401"/>
      <c r="K44" s="401"/>
      <c r="L44" s="401"/>
      <c r="M44" s="401"/>
      <c r="N44" s="401" t="s">
        <v>6</v>
      </c>
      <c r="O44" s="401"/>
      <c r="P44" s="401" t="s">
        <v>92</v>
      </c>
      <c r="Q44" s="401" t="s">
        <v>93</v>
      </c>
    </row>
    <row r="45" spans="2:17" ht="15.75" customHeight="1" x14ac:dyDescent="0.25">
      <c r="B45" s="401"/>
      <c r="C45" s="401"/>
      <c r="D45" s="401"/>
      <c r="E45" s="401"/>
      <c r="F45" s="401"/>
      <c r="G45" s="401"/>
      <c r="H45" s="401"/>
      <c r="I45" s="401" t="s">
        <v>45</v>
      </c>
      <c r="J45" s="401" t="s">
        <v>94</v>
      </c>
      <c r="K45" s="401"/>
      <c r="L45" s="401"/>
      <c r="M45" s="435" t="s">
        <v>729</v>
      </c>
      <c r="N45" s="401" t="s">
        <v>96</v>
      </c>
      <c r="O45" s="401" t="s">
        <v>97</v>
      </c>
      <c r="P45" s="401"/>
      <c r="Q45" s="401"/>
    </row>
    <row r="46" spans="2:17" ht="94.5" x14ac:dyDescent="0.25">
      <c r="B46" s="401"/>
      <c r="C46" s="401"/>
      <c r="D46" s="401"/>
      <c r="E46" s="401"/>
      <c r="F46" s="401"/>
      <c r="G46" s="401"/>
      <c r="H46" s="401"/>
      <c r="I46" s="401"/>
      <c r="J46" s="3" t="s">
        <v>98</v>
      </c>
      <c r="K46" s="3" t="s">
        <v>99</v>
      </c>
      <c r="L46" s="3" t="s">
        <v>100</v>
      </c>
      <c r="M46" s="437"/>
      <c r="N46" s="401"/>
      <c r="O46" s="401"/>
      <c r="P46" s="401"/>
      <c r="Q46" s="401"/>
    </row>
    <row r="47" spans="2:17" ht="15.75" x14ac:dyDescent="0.25">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25">
      <c r="B48" s="485" t="s">
        <v>339</v>
      </c>
      <c r="C48" s="599" t="s">
        <v>101</v>
      </c>
      <c r="D48" s="485" t="s">
        <v>340</v>
      </c>
      <c r="E48" s="485" t="s">
        <v>341</v>
      </c>
      <c r="F48" s="599" t="s">
        <v>261</v>
      </c>
      <c r="G48" s="485" t="s">
        <v>262</v>
      </c>
      <c r="H48" s="599" t="s">
        <v>102</v>
      </c>
      <c r="I48" s="179">
        <f>I77</f>
        <v>16108098.07</v>
      </c>
      <c r="J48" s="598">
        <f>J77</f>
        <v>0</v>
      </c>
      <c r="K48" s="566">
        <f>K77</f>
        <v>0</v>
      </c>
      <c r="L48" s="179">
        <f t="shared" ref="L48:M48" si="0">L77</f>
        <v>13691883.35</v>
      </c>
      <c r="M48" s="179">
        <f t="shared" si="0"/>
        <v>2416214.7199999997</v>
      </c>
      <c r="N48" s="485" t="s">
        <v>342</v>
      </c>
      <c r="O48" s="12">
        <f>O53+O56+O58+O60+O62+O64+O66+O68+O71+O73+O76</f>
        <v>276</v>
      </c>
      <c r="P48" s="438"/>
      <c r="Q48" s="344"/>
    </row>
    <row r="49" spans="2:17" ht="15.6" customHeight="1" x14ac:dyDescent="0.25">
      <c r="B49" s="485"/>
      <c r="C49" s="599"/>
      <c r="D49" s="485"/>
      <c r="E49" s="485"/>
      <c r="F49" s="599"/>
      <c r="G49" s="485"/>
      <c r="H49" s="599"/>
      <c r="I49" s="289"/>
      <c r="J49" s="598"/>
      <c r="K49" s="566"/>
      <c r="L49" s="289"/>
      <c r="M49" s="289"/>
      <c r="N49" s="485"/>
      <c r="O49" s="152"/>
      <c r="P49" s="439"/>
      <c r="Q49" s="345"/>
    </row>
    <row r="50" spans="2:17" ht="84.75" customHeight="1" x14ac:dyDescent="0.25">
      <c r="B50" s="485"/>
      <c r="C50" s="599"/>
      <c r="D50" s="485"/>
      <c r="E50" s="485"/>
      <c r="F50" s="599"/>
      <c r="G50" s="485"/>
      <c r="H50" s="599"/>
      <c r="I50" s="147"/>
      <c r="J50" s="598"/>
      <c r="K50" s="566"/>
      <c r="L50" s="147"/>
      <c r="M50" s="147"/>
      <c r="N50" s="485"/>
      <c r="O50" s="11" t="s">
        <v>23</v>
      </c>
      <c r="P50" s="439"/>
      <c r="Q50" s="345"/>
    </row>
    <row r="51" spans="2:17" ht="15.75" x14ac:dyDescent="0.25">
      <c r="B51" s="485"/>
      <c r="C51" s="599"/>
      <c r="D51" s="485"/>
      <c r="E51" s="485"/>
      <c r="F51" s="599"/>
      <c r="G51" s="485"/>
      <c r="H51" s="599"/>
      <c r="I51" s="147"/>
      <c r="J51" s="598"/>
      <c r="K51" s="566"/>
      <c r="L51" s="147"/>
      <c r="M51" s="147"/>
      <c r="N51" s="485" t="s">
        <v>343</v>
      </c>
      <c r="O51" s="12">
        <f>O54+O55+O57+O59+O61+O63+O65+O67+O69+O72+O75</f>
        <v>286</v>
      </c>
      <c r="P51" s="439"/>
      <c r="Q51" s="345"/>
    </row>
    <row r="52" spans="2:17" ht="201.75" customHeight="1" x14ac:dyDescent="0.25">
      <c r="B52" s="485"/>
      <c r="C52" s="599"/>
      <c r="D52" s="485"/>
      <c r="E52" s="485"/>
      <c r="F52" s="599"/>
      <c r="G52" s="485"/>
      <c r="H52" s="599"/>
      <c r="I52" s="162"/>
      <c r="J52" s="598"/>
      <c r="K52" s="566"/>
      <c r="L52" s="162"/>
      <c r="M52" s="162"/>
      <c r="N52" s="485"/>
      <c r="O52" s="11" t="s">
        <v>23</v>
      </c>
      <c r="P52" s="556"/>
      <c r="Q52" s="361"/>
    </row>
    <row r="53" spans="2:17" ht="63" outlineLevel="1" x14ac:dyDescent="0.25">
      <c r="B53" s="338" t="s">
        <v>720</v>
      </c>
      <c r="C53" s="562"/>
      <c r="D53" s="338" t="s">
        <v>272</v>
      </c>
      <c r="E53" s="344" t="s">
        <v>16</v>
      </c>
      <c r="F53" s="562"/>
      <c r="G53" s="338" t="s">
        <v>262</v>
      </c>
      <c r="H53" s="562"/>
      <c r="I53" s="573">
        <f>SUM(J53:M54)</f>
        <v>2013500</v>
      </c>
      <c r="J53" s="557">
        <v>0</v>
      </c>
      <c r="K53" s="497">
        <v>0</v>
      </c>
      <c r="L53" s="497">
        <v>1711475</v>
      </c>
      <c r="M53" s="497">
        <v>302025</v>
      </c>
      <c r="N53" s="30" t="s">
        <v>342</v>
      </c>
      <c r="O53" s="290">
        <v>30</v>
      </c>
      <c r="P53" s="344" t="s">
        <v>282</v>
      </c>
      <c r="Q53" s="344" t="s">
        <v>357</v>
      </c>
    </row>
    <row r="54" spans="2:17" ht="75" customHeight="1" outlineLevel="1" x14ac:dyDescent="0.25">
      <c r="B54" s="354"/>
      <c r="C54" s="553"/>
      <c r="D54" s="354"/>
      <c r="E54" s="361"/>
      <c r="F54" s="553"/>
      <c r="G54" s="354"/>
      <c r="H54" s="553"/>
      <c r="I54" s="575"/>
      <c r="J54" s="559"/>
      <c r="K54" s="499"/>
      <c r="L54" s="499"/>
      <c r="M54" s="499"/>
      <c r="N54" s="30" t="s">
        <v>343</v>
      </c>
      <c r="O54" s="46">
        <v>30</v>
      </c>
      <c r="P54" s="361"/>
      <c r="Q54" s="361"/>
    </row>
    <row r="55" spans="2:17" ht="47.25" outlineLevel="1" x14ac:dyDescent="0.25">
      <c r="B55" s="338" t="s">
        <v>521</v>
      </c>
      <c r="C55" s="562"/>
      <c r="D55" s="338" t="s">
        <v>272</v>
      </c>
      <c r="E55" s="338" t="s">
        <v>522</v>
      </c>
      <c r="F55" s="562"/>
      <c r="G55" s="338" t="s">
        <v>262</v>
      </c>
      <c r="H55" s="562"/>
      <c r="I55" s="573">
        <f>SUM(J55:M56)</f>
        <v>214400</v>
      </c>
      <c r="J55" s="557">
        <v>0</v>
      </c>
      <c r="K55" s="497">
        <v>0</v>
      </c>
      <c r="L55" s="497">
        <v>182240</v>
      </c>
      <c r="M55" s="497">
        <v>32160</v>
      </c>
      <c r="N55" s="30" t="s">
        <v>343</v>
      </c>
      <c r="O55" s="31">
        <v>13</v>
      </c>
      <c r="P55" s="344" t="s">
        <v>356</v>
      </c>
      <c r="Q55" s="344" t="s">
        <v>357</v>
      </c>
    </row>
    <row r="56" spans="2:17" ht="74.25" customHeight="1" outlineLevel="1" x14ac:dyDescent="0.25">
      <c r="B56" s="354"/>
      <c r="C56" s="553"/>
      <c r="D56" s="354"/>
      <c r="E56" s="354"/>
      <c r="F56" s="553"/>
      <c r="G56" s="354"/>
      <c r="H56" s="553"/>
      <c r="I56" s="575"/>
      <c r="J56" s="559"/>
      <c r="K56" s="499"/>
      <c r="L56" s="499"/>
      <c r="M56" s="499"/>
      <c r="N56" s="30" t="s">
        <v>342</v>
      </c>
      <c r="O56" s="290">
        <v>13</v>
      </c>
      <c r="P56" s="361"/>
      <c r="Q56" s="361"/>
    </row>
    <row r="57" spans="2:17" ht="47.25" outlineLevel="1" x14ac:dyDescent="0.25">
      <c r="B57" s="338" t="s">
        <v>345</v>
      </c>
      <c r="C57" s="562"/>
      <c r="D57" s="338" t="s">
        <v>281</v>
      </c>
      <c r="E57" s="344" t="s">
        <v>16</v>
      </c>
      <c r="F57" s="562"/>
      <c r="G57" s="338" t="s">
        <v>262</v>
      </c>
      <c r="H57" s="562"/>
      <c r="I57" s="573">
        <f>SUM(J57:M58)</f>
        <v>1400000</v>
      </c>
      <c r="J57" s="557">
        <v>0</v>
      </c>
      <c r="K57" s="497">
        <v>0</v>
      </c>
      <c r="L57" s="497">
        <v>1190000</v>
      </c>
      <c r="M57" s="497">
        <v>210000</v>
      </c>
      <c r="N57" s="24" t="s">
        <v>343</v>
      </c>
      <c r="O57" s="31">
        <v>20</v>
      </c>
      <c r="P57" s="344" t="s">
        <v>282</v>
      </c>
      <c r="Q57" s="344" t="s">
        <v>346</v>
      </c>
    </row>
    <row r="58" spans="2:17" ht="63" outlineLevel="1" x14ac:dyDescent="0.25">
      <c r="B58" s="354"/>
      <c r="C58" s="553"/>
      <c r="D58" s="354"/>
      <c r="E58" s="361"/>
      <c r="F58" s="553"/>
      <c r="G58" s="354"/>
      <c r="H58" s="553"/>
      <c r="I58" s="575"/>
      <c r="J58" s="559"/>
      <c r="K58" s="499"/>
      <c r="L58" s="499"/>
      <c r="M58" s="499"/>
      <c r="N58" s="30" t="s">
        <v>342</v>
      </c>
      <c r="O58" s="46">
        <v>20</v>
      </c>
      <c r="P58" s="361"/>
      <c r="Q58" s="361"/>
    </row>
    <row r="59" spans="2:17" ht="47.25" outlineLevel="1" x14ac:dyDescent="0.25">
      <c r="B59" s="338" t="s">
        <v>347</v>
      </c>
      <c r="C59" s="562"/>
      <c r="D59" s="338" t="s">
        <v>281</v>
      </c>
      <c r="E59" s="344" t="s">
        <v>16</v>
      </c>
      <c r="F59" s="562"/>
      <c r="G59" s="338" t="s">
        <v>262</v>
      </c>
      <c r="H59" s="562"/>
      <c r="I59" s="573">
        <v>150000</v>
      </c>
      <c r="J59" s="557">
        <v>0</v>
      </c>
      <c r="K59" s="497">
        <v>0</v>
      </c>
      <c r="L59" s="497">
        <v>127500</v>
      </c>
      <c r="M59" s="497">
        <v>22500</v>
      </c>
      <c r="N59" s="24" t="s">
        <v>343</v>
      </c>
      <c r="O59" s="31">
        <v>4</v>
      </c>
      <c r="P59" s="344" t="s">
        <v>276</v>
      </c>
      <c r="Q59" s="344" t="s">
        <v>329</v>
      </c>
    </row>
    <row r="60" spans="2:17" ht="63" outlineLevel="1" x14ac:dyDescent="0.25">
      <c r="B60" s="354"/>
      <c r="C60" s="553"/>
      <c r="D60" s="354"/>
      <c r="E60" s="361"/>
      <c r="F60" s="553"/>
      <c r="G60" s="354"/>
      <c r="H60" s="553"/>
      <c r="I60" s="575"/>
      <c r="J60" s="559"/>
      <c r="K60" s="499"/>
      <c r="L60" s="499"/>
      <c r="M60" s="499"/>
      <c r="N60" s="30" t="s">
        <v>342</v>
      </c>
      <c r="O60" s="46">
        <v>4</v>
      </c>
      <c r="P60" s="361"/>
      <c r="Q60" s="361"/>
    </row>
    <row r="61" spans="2:17" ht="47.25" outlineLevel="1" x14ac:dyDescent="0.25">
      <c r="B61" s="338" t="s">
        <v>348</v>
      </c>
      <c r="C61" s="562"/>
      <c r="D61" s="338" t="s">
        <v>281</v>
      </c>
      <c r="E61" s="344" t="s">
        <v>16</v>
      </c>
      <c r="F61" s="562"/>
      <c r="G61" s="338" t="s">
        <v>262</v>
      </c>
      <c r="H61" s="562"/>
      <c r="I61" s="573">
        <v>600000</v>
      </c>
      <c r="J61" s="557">
        <v>0</v>
      </c>
      <c r="K61" s="497">
        <v>0</v>
      </c>
      <c r="L61" s="497">
        <v>510000</v>
      </c>
      <c r="M61" s="497">
        <v>90000</v>
      </c>
      <c r="N61" s="24" t="s">
        <v>343</v>
      </c>
      <c r="O61" s="31">
        <v>15</v>
      </c>
      <c r="P61" s="344" t="s">
        <v>518</v>
      </c>
      <c r="Q61" s="344" t="s">
        <v>346</v>
      </c>
    </row>
    <row r="62" spans="2:17" ht="71.25" customHeight="1" outlineLevel="1" x14ac:dyDescent="0.25">
      <c r="B62" s="354"/>
      <c r="C62" s="553"/>
      <c r="D62" s="354"/>
      <c r="E62" s="361"/>
      <c r="F62" s="553"/>
      <c r="G62" s="354"/>
      <c r="H62" s="553"/>
      <c r="I62" s="575"/>
      <c r="J62" s="559"/>
      <c r="K62" s="499"/>
      <c r="L62" s="499"/>
      <c r="M62" s="499"/>
      <c r="N62" s="30" t="s">
        <v>342</v>
      </c>
      <c r="O62" s="46">
        <v>15</v>
      </c>
      <c r="P62" s="361"/>
      <c r="Q62" s="361"/>
    </row>
    <row r="63" spans="2:17" ht="47.25" outlineLevel="1" x14ac:dyDescent="0.25">
      <c r="B63" s="338" t="s">
        <v>349</v>
      </c>
      <c r="C63" s="562"/>
      <c r="D63" s="338" t="s">
        <v>286</v>
      </c>
      <c r="E63" s="344" t="s">
        <v>16</v>
      </c>
      <c r="F63" s="562"/>
      <c r="G63" s="338" t="s">
        <v>262</v>
      </c>
      <c r="H63" s="562"/>
      <c r="I63" s="573">
        <f>SUM(J63:M64)</f>
        <v>1600000</v>
      </c>
      <c r="J63" s="557">
        <v>0</v>
      </c>
      <c r="K63" s="497">
        <v>0</v>
      </c>
      <c r="L63" s="497">
        <v>1360000</v>
      </c>
      <c r="M63" s="497">
        <v>240000</v>
      </c>
      <c r="N63" s="24" t="s">
        <v>343</v>
      </c>
      <c r="O63" s="31">
        <v>30</v>
      </c>
      <c r="P63" s="344" t="s">
        <v>274</v>
      </c>
      <c r="Q63" s="344" t="s">
        <v>320</v>
      </c>
    </row>
    <row r="64" spans="2:17" ht="63" outlineLevel="1" x14ac:dyDescent="0.25">
      <c r="B64" s="354"/>
      <c r="C64" s="553"/>
      <c r="D64" s="354"/>
      <c r="E64" s="361"/>
      <c r="F64" s="553"/>
      <c r="G64" s="354"/>
      <c r="H64" s="553"/>
      <c r="I64" s="575"/>
      <c r="J64" s="559"/>
      <c r="K64" s="499"/>
      <c r="L64" s="499"/>
      <c r="M64" s="499"/>
      <c r="N64" s="30" t="s">
        <v>342</v>
      </c>
      <c r="O64" s="46">
        <v>30</v>
      </c>
      <c r="P64" s="361"/>
      <c r="Q64" s="361"/>
    </row>
    <row r="65" spans="2:19" ht="47.25" outlineLevel="1" x14ac:dyDescent="0.25">
      <c r="B65" s="338" t="s">
        <v>351</v>
      </c>
      <c r="C65" s="562"/>
      <c r="D65" s="338" t="s">
        <v>286</v>
      </c>
      <c r="E65" s="344" t="s">
        <v>16</v>
      </c>
      <c r="F65" s="562"/>
      <c r="G65" s="338" t="s">
        <v>262</v>
      </c>
      <c r="H65" s="562"/>
      <c r="I65" s="573">
        <f>SUM(J65:M66)</f>
        <v>1297200</v>
      </c>
      <c r="J65" s="557">
        <v>0</v>
      </c>
      <c r="K65" s="497">
        <v>0</v>
      </c>
      <c r="L65" s="497">
        <v>1102620</v>
      </c>
      <c r="M65" s="497">
        <v>194580</v>
      </c>
      <c r="N65" s="24" t="s">
        <v>343</v>
      </c>
      <c r="O65" s="31">
        <v>24</v>
      </c>
      <c r="P65" s="344" t="s">
        <v>274</v>
      </c>
      <c r="Q65" s="344" t="s">
        <v>320</v>
      </c>
    </row>
    <row r="66" spans="2:19" ht="63" outlineLevel="1" x14ac:dyDescent="0.25">
      <c r="B66" s="354"/>
      <c r="C66" s="553"/>
      <c r="D66" s="354"/>
      <c r="E66" s="361"/>
      <c r="F66" s="553"/>
      <c r="G66" s="354"/>
      <c r="H66" s="553"/>
      <c r="I66" s="575"/>
      <c r="J66" s="559"/>
      <c r="K66" s="499"/>
      <c r="L66" s="499"/>
      <c r="M66" s="499"/>
      <c r="N66" s="30" t="s">
        <v>342</v>
      </c>
      <c r="O66" s="46">
        <v>24</v>
      </c>
      <c r="P66" s="361"/>
      <c r="Q66" s="361"/>
    </row>
    <row r="67" spans="2:19" ht="47.25" outlineLevel="1" x14ac:dyDescent="0.25">
      <c r="B67" s="338" t="s">
        <v>352</v>
      </c>
      <c r="C67" s="562"/>
      <c r="D67" s="338" t="s">
        <v>353</v>
      </c>
      <c r="E67" s="338" t="s">
        <v>286</v>
      </c>
      <c r="F67" s="562"/>
      <c r="G67" s="338" t="s">
        <v>262</v>
      </c>
      <c r="H67" s="562"/>
      <c r="I67" s="602">
        <f>SUM(J67:M68)</f>
        <v>450000</v>
      </c>
      <c r="J67" s="604">
        <v>0</v>
      </c>
      <c r="K67" s="416">
        <v>0</v>
      </c>
      <c r="L67" s="416">
        <v>382500</v>
      </c>
      <c r="M67" s="416">
        <v>67500</v>
      </c>
      <c r="N67" s="24" t="s">
        <v>343</v>
      </c>
      <c r="O67" s="31">
        <v>20</v>
      </c>
      <c r="P67" s="344" t="s">
        <v>276</v>
      </c>
      <c r="Q67" s="344" t="s">
        <v>320</v>
      </c>
    </row>
    <row r="68" spans="2:19" ht="63" outlineLevel="1" x14ac:dyDescent="0.25">
      <c r="B68" s="354"/>
      <c r="C68" s="553"/>
      <c r="D68" s="354"/>
      <c r="E68" s="354"/>
      <c r="F68" s="553"/>
      <c r="G68" s="354"/>
      <c r="H68" s="553"/>
      <c r="I68" s="603"/>
      <c r="J68" s="605"/>
      <c r="K68" s="414"/>
      <c r="L68" s="414"/>
      <c r="M68" s="414"/>
      <c r="N68" s="30" t="s">
        <v>342</v>
      </c>
      <c r="O68" s="46">
        <v>20</v>
      </c>
      <c r="P68" s="361"/>
      <c r="Q68" s="361"/>
    </row>
    <row r="69" spans="2:19" ht="15" customHeight="1" outlineLevel="1" x14ac:dyDescent="0.25">
      <c r="B69" s="338" t="s">
        <v>354</v>
      </c>
      <c r="C69" s="562"/>
      <c r="D69" s="338" t="s">
        <v>355</v>
      </c>
      <c r="E69" s="344" t="s">
        <v>778</v>
      </c>
      <c r="F69" s="562"/>
      <c r="G69" s="338" t="s">
        <v>262</v>
      </c>
      <c r="H69" s="562"/>
      <c r="I69" s="180">
        <v>2659998.0699999998</v>
      </c>
      <c r="J69" s="604">
        <v>0</v>
      </c>
      <c r="K69" s="416">
        <v>0</v>
      </c>
      <c r="L69" s="138">
        <v>2260998.35</v>
      </c>
      <c r="M69" s="138">
        <v>398999.72</v>
      </c>
      <c r="N69" s="338" t="s">
        <v>343</v>
      </c>
      <c r="O69" s="344">
        <v>51</v>
      </c>
      <c r="P69" s="344" t="s">
        <v>640</v>
      </c>
      <c r="Q69" s="344" t="s">
        <v>357</v>
      </c>
      <c r="S69" s="66"/>
    </row>
    <row r="70" spans="2:19" ht="41.25" customHeight="1" outlineLevel="1" x14ac:dyDescent="0.25">
      <c r="B70" s="339"/>
      <c r="C70" s="552"/>
      <c r="D70" s="339"/>
      <c r="E70" s="345"/>
      <c r="F70" s="552"/>
      <c r="G70" s="339"/>
      <c r="H70" s="552"/>
      <c r="I70" s="189"/>
      <c r="J70" s="606"/>
      <c r="K70" s="424"/>
      <c r="L70" s="291"/>
      <c r="M70" s="291"/>
      <c r="N70" s="354"/>
      <c r="O70" s="361"/>
      <c r="P70" s="345"/>
      <c r="Q70" s="345"/>
      <c r="S70" s="66"/>
    </row>
    <row r="71" spans="2:19" ht="126" customHeight="1" outlineLevel="1" x14ac:dyDescent="0.25">
      <c r="B71" s="354"/>
      <c r="C71" s="553"/>
      <c r="D71" s="354"/>
      <c r="E71" s="361"/>
      <c r="F71" s="553"/>
      <c r="G71" s="354"/>
      <c r="H71" s="553"/>
      <c r="I71" s="176"/>
      <c r="J71" s="605"/>
      <c r="K71" s="414"/>
      <c r="L71" s="292"/>
      <c r="M71" s="292"/>
      <c r="N71" s="30" t="s">
        <v>342</v>
      </c>
      <c r="O71" s="46">
        <v>51</v>
      </c>
      <c r="P71" s="361"/>
      <c r="Q71" s="361"/>
    </row>
    <row r="72" spans="2:19" ht="47.25" customHeight="1" outlineLevel="1" x14ac:dyDescent="0.25">
      <c r="B72" s="338" t="s">
        <v>358</v>
      </c>
      <c r="C72" s="562"/>
      <c r="D72" s="338" t="s">
        <v>292</v>
      </c>
      <c r="E72" s="338" t="s">
        <v>359</v>
      </c>
      <c r="F72" s="562"/>
      <c r="G72" s="338" t="s">
        <v>262</v>
      </c>
      <c r="H72" s="562"/>
      <c r="I72" s="573">
        <f>SUM(J72:M73)</f>
        <v>3913000</v>
      </c>
      <c r="J72" s="571">
        <v>0</v>
      </c>
      <c r="K72" s="497">
        <v>0</v>
      </c>
      <c r="L72" s="497">
        <v>3326050</v>
      </c>
      <c r="M72" s="497">
        <v>586950</v>
      </c>
      <c r="N72" s="24" t="s">
        <v>343</v>
      </c>
      <c r="O72" s="31">
        <v>48</v>
      </c>
      <c r="P72" s="344" t="s">
        <v>334</v>
      </c>
      <c r="Q72" s="344" t="s">
        <v>329</v>
      </c>
    </row>
    <row r="73" spans="2:19" ht="15.75" outlineLevel="1" x14ac:dyDescent="0.25">
      <c r="B73" s="339"/>
      <c r="C73" s="552"/>
      <c r="D73" s="339"/>
      <c r="E73" s="339"/>
      <c r="F73" s="552"/>
      <c r="G73" s="339"/>
      <c r="H73" s="552"/>
      <c r="I73" s="574"/>
      <c r="J73" s="571"/>
      <c r="K73" s="498"/>
      <c r="L73" s="498"/>
      <c r="M73" s="498"/>
      <c r="N73" s="338" t="s">
        <v>342</v>
      </c>
      <c r="O73" s="254">
        <v>38</v>
      </c>
      <c r="P73" s="345"/>
      <c r="Q73" s="345"/>
    </row>
    <row r="74" spans="2:19" ht="54" customHeight="1" outlineLevel="1" x14ac:dyDescent="0.25">
      <c r="B74" s="354"/>
      <c r="C74" s="553"/>
      <c r="D74" s="354"/>
      <c r="E74" s="354"/>
      <c r="F74" s="553"/>
      <c r="G74" s="354"/>
      <c r="H74" s="553"/>
      <c r="I74" s="575"/>
      <c r="J74" s="571"/>
      <c r="K74" s="499"/>
      <c r="L74" s="499"/>
      <c r="M74" s="499"/>
      <c r="N74" s="354"/>
      <c r="O74" s="182"/>
      <c r="P74" s="361"/>
      <c r="Q74" s="361"/>
    </row>
    <row r="75" spans="2:19" ht="73.5" customHeight="1" outlineLevel="1" x14ac:dyDescent="0.25">
      <c r="B75" s="338" t="s">
        <v>360</v>
      </c>
      <c r="C75" s="562"/>
      <c r="D75" s="338" t="s">
        <v>298</v>
      </c>
      <c r="E75" s="344" t="s">
        <v>16</v>
      </c>
      <c r="F75" s="562"/>
      <c r="G75" s="338" t="s">
        <v>262</v>
      </c>
      <c r="H75" s="562"/>
      <c r="I75" s="573">
        <f>SUM(J75:M76)</f>
        <v>1810000</v>
      </c>
      <c r="J75" s="557">
        <v>0</v>
      </c>
      <c r="K75" s="497">
        <v>0</v>
      </c>
      <c r="L75" s="497">
        <v>1538500</v>
      </c>
      <c r="M75" s="497">
        <v>271500</v>
      </c>
      <c r="N75" s="24" t="s">
        <v>343</v>
      </c>
      <c r="O75" s="31">
        <v>31</v>
      </c>
      <c r="P75" s="344" t="s">
        <v>361</v>
      </c>
      <c r="Q75" s="344" t="s">
        <v>323</v>
      </c>
    </row>
    <row r="76" spans="2:19" ht="93" customHeight="1" outlineLevel="1" x14ac:dyDescent="0.25">
      <c r="B76" s="354"/>
      <c r="C76" s="553"/>
      <c r="D76" s="354"/>
      <c r="E76" s="361"/>
      <c r="F76" s="553"/>
      <c r="G76" s="354"/>
      <c r="H76" s="553"/>
      <c r="I76" s="575"/>
      <c r="J76" s="559"/>
      <c r="K76" s="499"/>
      <c r="L76" s="499"/>
      <c r="M76" s="499"/>
      <c r="N76" s="30" t="s">
        <v>342</v>
      </c>
      <c r="O76" s="46">
        <v>31</v>
      </c>
      <c r="P76" s="361"/>
      <c r="Q76" s="361"/>
    </row>
    <row r="77" spans="2:19" ht="15.6" customHeight="1" x14ac:dyDescent="0.25">
      <c r="B77" s="578" t="s">
        <v>105</v>
      </c>
      <c r="C77" s="578"/>
      <c r="D77" s="578"/>
      <c r="E77" s="578"/>
      <c r="F77" s="578"/>
      <c r="G77" s="578"/>
      <c r="H77" s="578"/>
      <c r="I77" s="293">
        <f>SUM(I53:I76)</f>
        <v>16108098.07</v>
      </c>
      <c r="J77" s="294">
        <f>SUM(J53:J76)</f>
        <v>0</v>
      </c>
      <c r="K77" s="294">
        <f>SUM(K53:K76)</f>
        <v>0</v>
      </c>
      <c r="L77" s="293">
        <f>SUM(L53:L76)</f>
        <v>13691883.35</v>
      </c>
      <c r="M77" s="293">
        <f>SUM(M53:M76)</f>
        <v>2416214.7199999997</v>
      </c>
      <c r="N77" s="457"/>
      <c r="O77" s="458"/>
      <c r="P77" s="458"/>
      <c r="Q77" s="459"/>
    </row>
    <row r="78" spans="2:19" ht="15.6" customHeight="1" x14ac:dyDescent="0.25">
      <c r="B78" s="578"/>
      <c r="C78" s="578"/>
      <c r="D78" s="578"/>
      <c r="E78" s="578"/>
      <c r="F78" s="578"/>
      <c r="G78" s="578"/>
      <c r="H78" s="578"/>
      <c r="I78" s="295"/>
      <c r="J78" s="296"/>
      <c r="K78" s="296"/>
      <c r="L78" s="295"/>
      <c r="M78" s="295"/>
      <c r="N78" s="463"/>
      <c r="O78" s="464"/>
      <c r="P78" s="464"/>
      <c r="Q78" s="465"/>
    </row>
    <row r="79" spans="2:19" ht="32.25" customHeight="1" x14ac:dyDescent="0.25">
      <c r="B79" s="588" t="s">
        <v>735</v>
      </c>
      <c r="C79" s="588"/>
      <c r="D79" s="588"/>
      <c r="E79" s="588"/>
      <c r="F79" s="588"/>
      <c r="G79" s="588"/>
      <c r="H79" s="588"/>
      <c r="I79" s="588"/>
      <c r="J79" s="588"/>
      <c r="K79" s="588"/>
      <c r="L79" s="588"/>
      <c r="M79" s="588"/>
      <c r="N79" s="588"/>
      <c r="O79" s="588"/>
      <c r="P79" s="588"/>
      <c r="Q79" s="588"/>
    </row>
    <row r="80" spans="2:19" ht="15.75" x14ac:dyDescent="0.25">
      <c r="B80" s="16"/>
      <c r="C80" s="15"/>
      <c r="D80" s="16"/>
      <c r="E80" s="15"/>
      <c r="F80" s="15"/>
      <c r="G80" s="16"/>
      <c r="H80" s="15"/>
      <c r="I80" s="19"/>
      <c r="J80" s="15"/>
      <c r="K80" s="20"/>
      <c r="L80" s="20"/>
      <c r="M80" s="20"/>
      <c r="N80" s="16"/>
      <c r="O80" s="14"/>
      <c r="P80" s="16"/>
      <c r="Q80" s="16"/>
    </row>
    <row r="81" spans="2:17" ht="15.75" x14ac:dyDescent="0.25">
      <c r="B81" s="448" t="s">
        <v>106</v>
      </c>
      <c r="C81" s="448"/>
      <c r="D81" s="448"/>
      <c r="E81" s="448"/>
      <c r="N81" s="16"/>
      <c r="O81" s="17"/>
      <c r="P81" s="18"/>
      <c r="Q81" s="16"/>
    </row>
    <row r="82" spans="2:17" ht="15.6" customHeight="1" x14ac:dyDescent="0.25">
      <c r="B82" s="10" t="s">
        <v>3</v>
      </c>
      <c r="C82" s="401" t="s">
        <v>107</v>
      </c>
      <c r="D82" s="401"/>
      <c r="E82" s="401"/>
      <c r="F82" s="400" t="s">
        <v>108</v>
      </c>
      <c r="G82" s="400"/>
      <c r="H82" s="400"/>
      <c r="I82" s="400"/>
      <c r="J82" s="401" t="s">
        <v>109</v>
      </c>
      <c r="K82" s="400"/>
      <c r="L82" s="400"/>
      <c r="M82" s="400"/>
      <c r="N82" s="16"/>
      <c r="O82" s="14"/>
      <c r="P82" s="18"/>
      <c r="Q82" s="16"/>
    </row>
    <row r="83" spans="2:17" ht="15.75" x14ac:dyDescent="0.25">
      <c r="B83" s="4">
        <v>1</v>
      </c>
      <c r="C83" s="365">
        <v>2</v>
      </c>
      <c r="D83" s="365"/>
      <c r="E83" s="365"/>
      <c r="F83" s="365">
        <v>3</v>
      </c>
      <c r="G83" s="365"/>
      <c r="H83" s="365"/>
      <c r="I83" s="365"/>
      <c r="J83" s="365">
        <v>4</v>
      </c>
      <c r="K83" s="365"/>
      <c r="L83" s="365"/>
      <c r="M83" s="365"/>
      <c r="N83" s="16"/>
      <c r="O83" s="17"/>
      <c r="P83" s="18"/>
      <c r="Q83" s="16"/>
    </row>
    <row r="84" spans="2:17" ht="32.25" customHeight="1" x14ac:dyDescent="0.25">
      <c r="B84" s="8"/>
      <c r="C84" s="485" t="s">
        <v>304</v>
      </c>
      <c r="D84" s="485"/>
      <c r="E84" s="485"/>
      <c r="F84" s="456"/>
      <c r="G84" s="456"/>
      <c r="H84" s="456"/>
      <c r="I84" s="456"/>
      <c r="J84" s="456"/>
      <c r="K84" s="456"/>
      <c r="L84" s="456"/>
      <c r="M84" s="456"/>
      <c r="N84" s="16"/>
      <c r="O84" s="14"/>
      <c r="P84" s="18"/>
      <c r="Q84" s="16"/>
    </row>
    <row r="85" spans="2:17" ht="15.75" x14ac:dyDescent="0.25">
      <c r="N85" s="16"/>
      <c r="O85" s="17"/>
      <c r="P85" s="18"/>
      <c r="Q85" s="16"/>
    </row>
    <row r="86" spans="2:17" ht="15.75" x14ac:dyDescent="0.25">
      <c r="B86" s="448" t="s">
        <v>110</v>
      </c>
      <c r="C86" s="448"/>
      <c r="D86" s="448"/>
      <c r="E86" s="448"/>
      <c r="F86" s="448"/>
      <c r="N86" s="16"/>
      <c r="O86" s="14"/>
      <c r="P86" s="18"/>
      <c r="Q86" s="16"/>
    </row>
    <row r="87" spans="2:17" ht="15.6" customHeight="1" x14ac:dyDescent="0.25">
      <c r="B87" s="10" t="s">
        <v>3</v>
      </c>
      <c r="C87" s="400" t="s">
        <v>111</v>
      </c>
      <c r="D87" s="400"/>
      <c r="E87" s="400"/>
      <c r="F87" s="400" t="s">
        <v>108</v>
      </c>
      <c r="G87" s="400"/>
      <c r="H87" s="400"/>
      <c r="I87" s="400"/>
      <c r="J87" s="401" t="s">
        <v>112</v>
      </c>
      <c r="K87" s="400"/>
      <c r="L87" s="400"/>
      <c r="M87" s="400"/>
      <c r="N87" s="16"/>
      <c r="O87" s="17"/>
      <c r="P87" s="18"/>
      <c r="Q87" s="16"/>
    </row>
    <row r="88" spans="2:17" ht="15.75" x14ac:dyDescent="0.25">
      <c r="B88" s="4">
        <v>1</v>
      </c>
      <c r="C88" s="365">
        <v>2</v>
      </c>
      <c r="D88" s="365"/>
      <c r="E88" s="365"/>
      <c r="F88" s="365">
        <v>3</v>
      </c>
      <c r="G88" s="365"/>
      <c r="H88" s="365"/>
      <c r="I88" s="365"/>
      <c r="J88" s="365">
        <v>4</v>
      </c>
      <c r="K88" s="365"/>
      <c r="L88" s="365"/>
      <c r="M88" s="365"/>
      <c r="N88" s="16"/>
      <c r="O88" s="14"/>
      <c r="P88" s="18"/>
      <c r="Q88" s="16"/>
    </row>
    <row r="89" spans="2:17" ht="48" customHeight="1" x14ac:dyDescent="0.25">
      <c r="B89" s="8"/>
      <c r="C89" s="485" t="s">
        <v>305</v>
      </c>
      <c r="D89" s="485"/>
      <c r="E89" s="485"/>
      <c r="F89" s="456"/>
      <c r="G89" s="456"/>
      <c r="H89" s="456"/>
      <c r="I89" s="456"/>
      <c r="J89" s="456"/>
      <c r="K89" s="456"/>
      <c r="L89" s="456"/>
      <c r="M89" s="456"/>
      <c r="N89" s="16"/>
      <c r="O89" s="13"/>
      <c r="P89" s="18"/>
      <c r="Q89" s="16"/>
    </row>
    <row r="90" spans="2:17" ht="15.75" x14ac:dyDescent="0.25">
      <c r="N90" s="16"/>
      <c r="O90" s="14"/>
      <c r="P90" s="18"/>
      <c r="Q90" s="16"/>
    </row>
    <row r="91" spans="2:17" ht="15.75" x14ac:dyDescent="0.25">
      <c r="B91" s="448" t="s">
        <v>113</v>
      </c>
      <c r="C91" s="448"/>
      <c r="D91" s="448"/>
    </row>
    <row r="92" spans="2:17" ht="15.75" x14ac:dyDescent="0.25">
      <c r="B92" s="10" t="s">
        <v>3</v>
      </c>
      <c r="C92" s="401" t="s">
        <v>114</v>
      </c>
      <c r="D92" s="401"/>
      <c r="E92" s="401"/>
      <c r="F92" s="449" t="s">
        <v>115</v>
      </c>
      <c r="G92" s="450"/>
      <c r="H92" s="450"/>
      <c r="I92" s="450"/>
      <c r="J92" s="450"/>
      <c r="K92" s="450"/>
      <c r="L92" s="450"/>
      <c r="M92" s="451"/>
    </row>
    <row r="93" spans="2:17" ht="15.75" x14ac:dyDescent="0.25">
      <c r="B93" s="4">
        <v>1</v>
      </c>
      <c r="C93" s="365">
        <v>2</v>
      </c>
      <c r="D93" s="365"/>
      <c r="E93" s="365"/>
      <c r="F93" s="452">
        <v>3</v>
      </c>
      <c r="G93" s="453"/>
      <c r="H93" s="453"/>
      <c r="I93" s="453"/>
      <c r="J93" s="453"/>
      <c r="K93" s="453"/>
      <c r="L93" s="453"/>
      <c r="M93" s="454"/>
    </row>
    <row r="94" spans="2:17" ht="17.25" customHeight="1" x14ac:dyDescent="0.25">
      <c r="B94" s="26" t="s">
        <v>15</v>
      </c>
      <c r="C94" s="568"/>
      <c r="D94" s="568"/>
      <c r="E94" s="568"/>
      <c r="F94" s="595"/>
      <c r="G94" s="596"/>
      <c r="H94" s="596"/>
      <c r="I94" s="596"/>
      <c r="J94" s="596"/>
      <c r="K94" s="596"/>
      <c r="L94" s="596"/>
      <c r="M94" s="597"/>
    </row>
    <row r="96" spans="2:17" ht="15.75" x14ac:dyDescent="0.25">
      <c r="B96" s="448" t="s">
        <v>116</v>
      </c>
      <c r="C96" s="448"/>
      <c r="D96" s="448"/>
      <c r="E96" s="448"/>
      <c r="F96" s="448"/>
      <c r="G96" s="448"/>
    </row>
    <row r="97" spans="2:13" ht="15.75" x14ac:dyDescent="0.25">
      <c r="B97" s="10" t="s">
        <v>3</v>
      </c>
      <c r="C97" s="449" t="s">
        <v>117</v>
      </c>
      <c r="D97" s="450"/>
      <c r="E97" s="450"/>
      <c r="F97" s="450"/>
      <c r="G97" s="450"/>
      <c r="H97" s="450"/>
      <c r="I97" s="450"/>
      <c r="J97" s="450"/>
      <c r="K97" s="450"/>
      <c r="L97" s="450"/>
      <c r="M97" s="451"/>
    </row>
    <row r="98" spans="2:13" ht="15.75" x14ac:dyDescent="0.25">
      <c r="B98" s="4">
        <v>1</v>
      </c>
      <c r="C98" s="452">
        <v>2</v>
      </c>
      <c r="D98" s="453"/>
      <c r="E98" s="453"/>
      <c r="F98" s="453"/>
      <c r="G98" s="453"/>
      <c r="H98" s="453"/>
      <c r="I98" s="453"/>
      <c r="J98" s="453"/>
      <c r="K98" s="453"/>
      <c r="L98" s="453"/>
      <c r="M98" s="454"/>
    </row>
    <row r="99" spans="2:13" ht="15.75" x14ac:dyDescent="0.25">
      <c r="B99" s="8"/>
      <c r="C99" s="529" t="s">
        <v>306</v>
      </c>
      <c r="D99" s="530"/>
      <c r="E99" s="530"/>
      <c r="F99" s="530"/>
      <c r="G99" s="530"/>
      <c r="H99" s="530"/>
      <c r="I99" s="530"/>
      <c r="J99" s="530"/>
      <c r="K99" s="530"/>
      <c r="L99" s="530"/>
      <c r="M99" s="531"/>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3" priority="13">
      <formula>$L$48&gt;$I$48*0.85</formula>
    </cfRule>
  </conditionalFormatting>
  <conditionalFormatting sqref="L53:L54">
    <cfRule type="expression" dxfId="122" priority="11">
      <formula>$L$53&gt;$I$53*0.85</formula>
    </cfRule>
  </conditionalFormatting>
  <conditionalFormatting sqref="L55:L56">
    <cfRule type="expression" dxfId="121" priority="10">
      <formula>$L$55&gt;$I$55*0.85</formula>
    </cfRule>
  </conditionalFormatting>
  <conditionalFormatting sqref="L57:L58">
    <cfRule type="expression" dxfId="120" priority="9">
      <formula>$L$57&gt;$I$57*0.85</formula>
    </cfRule>
  </conditionalFormatting>
  <conditionalFormatting sqref="L59:L60">
    <cfRule type="expression" dxfId="119" priority="8">
      <formula>$L$59&gt;$I$59*0.85</formula>
    </cfRule>
  </conditionalFormatting>
  <conditionalFormatting sqref="L61:L62">
    <cfRule type="expression" dxfId="118" priority="7">
      <formula>$L$61&gt;$I$61*0.85</formula>
    </cfRule>
  </conditionalFormatting>
  <conditionalFormatting sqref="L63:L64">
    <cfRule type="expression" dxfId="117" priority="6">
      <formula>$L$63&gt;$I$63*0.85</formula>
    </cfRule>
  </conditionalFormatting>
  <conditionalFormatting sqref="L65:L66">
    <cfRule type="expression" dxfId="116" priority="5">
      <formula>$L$65&gt;$I$65*0.85</formula>
    </cfRule>
  </conditionalFormatting>
  <conditionalFormatting sqref="L67:L68">
    <cfRule type="expression" dxfId="115" priority="4">
      <formula>$L$67&gt;$I$67*0.85</formula>
    </cfRule>
  </conditionalFormatting>
  <conditionalFormatting sqref="L69">
    <cfRule type="expression" dxfId="114" priority="3">
      <formula>$L$69&gt;$I$69*0.85</formula>
    </cfRule>
  </conditionalFormatting>
  <conditionalFormatting sqref="L72:L74">
    <cfRule type="expression" dxfId="113" priority="2">
      <formula>$L$72&gt;$I$72*0.85</formula>
    </cfRule>
  </conditionalFormatting>
  <conditionalFormatting sqref="L75:L76">
    <cfRule type="expression" dxfId="112" priority="1">
      <formula>$L$75&gt;$I$75*0.85</formula>
    </cfRule>
  </conditionalFormatting>
  <conditionalFormatting sqref="L77">
    <cfRule type="expression" dxfId="111"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94"/>
  <sheetViews>
    <sheetView zoomScaleNormal="100" workbookViewId="0">
      <pane ySplit="4" topLeftCell="A54" activePane="bottomLeft" state="frozen"/>
      <selection activeCell="P125" sqref="P125:P129"/>
      <selection pane="bottomLeft" activeCell="V59" sqref="V59"/>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05" t="s">
        <v>362</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15.75" x14ac:dyDescent="0.25">
      <c r="B4" s="505" t="s">
        <v>363</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87" t="s">
        <v>364</v>
      </c>
      <c r="D10" s="388"/>
      <c r="E10" s="391" t="s">
        <v>25</v>
      </c>
      <c r="F10" s="392"/>
      <c r="G10" s="393"/>
      <c r="H10" s="397">
        <v>0</v>
      </c>
      <c r="I10" s="438"/>
      <c r="J10" s="438"/>
      <c r="K10" s="397">
        <v>0</v>
      </c>
      <c r="L10" s="438"/>
      <c r="M10" s="438"/>
      <c r="N10" s="12">
        <f>O43</f>
        <v>6272</v>
      </c>
    </row>
    <row r="11" spans="2:17" ht="15.75" x14ac:dyDescent="0.25">
      <c r="B11" s="544"/>
      <c r="C11" s="389"/>
      <c r="D11" s="390"/>
      <c r="E11" s="394"/>
      <c r="F11" s="395"/>
      <c r="G11" s="396"/>
      <c r="H11" s="384" t="s">
        <v>20</v>
      </c>
      <c r="I11" s="385"/>
      <c r="J11" s="386"/>
      <c r="K11" s="384" t="s">
        <v>18</v>
      </c>
      <c r="L11" s="385"/>
      <c r="M11" s="386"/>
      <c r="N11" s="11" t="s">
        <v>23</v>
      </c>
      <c r="O11" s="36"/>
      <c r="P11" s="37"/>
    </row>
    <row r="12" spans="2:17" ht="15.75" x14ac:dyDescent="0.25">
      <c r="B12" s="542" t="s">
        <v>48</v>
      </c>
      <c r="C12" s="387" t="s">
        <v>118</v>
      </c>
      <c r="D12" s="388"/>
      <c r="E12" s="391" t="s">
        <v>365</v>
      </c>
      <c r="F12" s="392"/>
      <c r="G12" s="393"/>
      <c r="H12" s="397">
        <v>0</v>
      </c>
      <c r="I12" s="398"/>
      <c r="J12" s="398"/>
      <c r="K12" s="397">
        <v>0</v>
      </c>
      <c r="L12" s="398"/>
      <c r="M12" s="398"/>
      <c r="N12" s="12">
        <f>O61</f>
        <v>3</v>
      </c>
    </row>
    <row r="13" spans="2:17" ht="15.75" x14ac:dyDescent="0.25">
      <c r="B13" s="544"/>
      <c r="C13" s="389"/>
      <c r="D13" s="390"/>
      <c r="E13" s="394"/>
      <c r="F13" s="395"/>
      <c r="G13" s="396"/>
      <c r="H13" s="384" t="s">
        <v>20</v>
      </c>
      <c r="I13" s="385"/>
      <c r="J13" s="386"/>
      <c r="K13" s="384" t="s">
        <v>18</v>
      </c>
      <c r="L13" s="385"/>
      <c r="M13" s="386"/>
      <c r="N13" s="11" t="s">
        <v>23</v>
      </c>
    </row>
    <row r="16" spans="2:17" ht="15.75" x14ac:dyDescent="0.25">
      <c r="B16" s="374" t="s">
        <v>71</v>
      </c>
      <c r="C16" s="374"/>
      <c r="D16" s="374"/>
      <c r="E16" s="374"/>
      <c r="F16" s="374"/>
      <c r="G16" s="374"/>
    </row>
    <row r="17" spans="2:8" ht="15.75" x14ac:dyDescent="0.25">
      <c r="B17" s="375" t="s">
        <v>72</v>
      </c>
      <c r="C17" s="375"/>
      <c r="D17" s="375"/>
      <c r="E17" s="375"/>
      <c r="F17" s="375" t="s">
        <v>73</v>
      </c>
      <c r="G17" s="375"/>
      <c r="H17" s="375"/>
    </row>
    <row r="18" spans="2:8" ht="15.75" x14ac:dyDescent="0.25">
      <c r="B18" s="545">
        <v>1</v>
      </c>
      <c r="C18" s="545"/>
      <c r="D18" s="545"/>
      <c r="E18" s="545"/>
      <c r="F18" s="545">
        <v>2</v>
      </c>
      <c r="G18" s="545"/>
      <c r="H18" s="545"/>
    </row>
    <row r="19" spans="2:8" ht="15.75" x14ac:dyDescent="0.25">
      <c r="B19" s="372" t="s">
        <v>74</v>
      </c>
      <c r="C19" s="372"/>
      <c r="D19" s="372"/>
      <c r="E19" s="372"/>
      <c r="F19" s="528">
        <f>F20+F22+F26+F30</f>
        <v>13500000</v>
      </c>
      <c r="G19" s="528"/>
      <c r="H19" s="528"/>
    </row>
    <row r="20" spans="2:8" ht="15.75" x14ac:dyDescent="0.25">
      <c r="B20" s="372" t="s">
        <v>75</v>
      </c>
      <c r="C20" s="372"/>
      <c r="D20" s="372"/>
      <c r="E20" s="372"/>
      <c r="F20" s="527"/>
      <c r="G20" s="527"/>
      <c r="H20" s="527"/>
    </row>
    <row r="21" spans="2:8" ht="15.75" x14ac:dyDescent="0.25">
      <c r="B21" s="368"/>
      <c r="C21" s="368"/>
      <c r="D21" s="368"/>
      <c r="E21" s="368"/>
      <c r="F21" s="527"/>
      <c r="G21" s="527"/>
      <c r="H21" s="527"/>
    </row>
    <row r="22" spans="2:8" ht="31.15" customHeight="1" x14ac:dyDescent="0.25">
      <c r="B22" s="372" t="s">
        <v>312</v>
      </c>
      <c r="C22" s="372"/>
      <c r="D22" s="372"/>
      <c r="E22" s="372"/>
      <c r="F22" s="528">
        <f>F25</f>
        <v>0</v>
      </c>
      <c r="G22" s="528"/>
      <c r="H22" s="528"/>
    </row>
    <row r="23" spans="2:8" ht="15.75" x14ac:dyDescent="0.25">
      <c r="B23" s="368" t="s">
        <v>253</v>
      </c>
      <c r="C23" s="368"/>
      <c r="D23" s="368"/>
      <c r="E23" s="368"/>
      <c r="F23" s="527"/>
      <c r="G23" s="527"/>
      <c r="H23" s="527"/>
    </row>
    <row r="24" spans="2:8" ht="31.5" customHeight="1" x14ac:dyDescent="0.25">
      <c r="B24" s="368" t="s">
        <v>254</v>
      </c>
      <c r="C24" s="368"/>
      <c r="D24" s="368"/>
      <c r="E24" s="368"/>
      <c r="F24" s="527"/>
      <c r="G24" s="527"/>
      <c r="H24" s="527"/>
    </row>
    <row r="25" spans="2:8" ht="15.75" x14ac:dyDescent="0.25">
      <c r="B25" s="368" t="s">
        <v>76</v>
      </c>
      <c r="C25" s="368"/>
      <c r="D25" s="368"/>
      <c r="E25" s="368"/>
      <c r="F25" s="527"/>
      <c r="G25" s="527"/>
      <c r="H25" s="527"/>
    </row>
    <row r="26" spans="2:8" ht="15.75" x14ac:dyDescent="0.25">
      <c r="B26" s="372" t="s">
        <v>313</v>
      </c>
      <c r="C26" s="372"/>
      <c r="D26" s="372"/>
      <c r="E26" s="372"/>
      <c r="F26" s="528">
        <f>F29</f>
        <v>13500000</v>
      </c>
      <c r="G26" s="528"/>
      <c r="H26" s="528"/>
    </row>
    <row r="27" spans="2:8" ht="15.75" x14ac:dyDescent="0.25">
      <c r="B27" s="368" t="s">
        <v>255</v>
      </c>
      <c r="C27" s="368"/>
      <c r="D27" s="368"/>
      <c r="E27" s="368"/>
      <c r="F27" s="527"/>
      <c r="G27" s="527"/>
      <c r="H27" s="527"/>
    </row>
    <row r="28" spans="2:8" ht="31.5" customHeight="1" x14ac:dyDescent="0.25">
      <c r="B28" s="368" t="s">
        <v>256</v>
      </c>
      <c r="C28" s="368"/>
      <c r="D28" s="368"/>
      <c r="E28" s="368"/>
      <c r="F28" s="527"/>
      <c r="G28" s="527"/>
      <c r="H28" s="527"/>
    </row>
    <row r="29" spans="2:8" ht="15.75" x14ac:dyDescent="0.25">
      <c r="B29" s="368" t="s">
        <v>77</v>
      </c>
      <c r="C29" s="368"/>
      <c r="D29" s="368"/>
      <c r="E29" s="368"/>
      <c r="F29" s="527">
        <f>L71</f>
        <v>13500000</v>
      </c>
      <c r="G29" s="527"/>
      <c r="H29" s="527"/>
    </row>
    <row r="30" spans="2:8" ht="15.75" x14ac:dyDescent="0.25">
      <c r="B30" s="372" t="s">
        <v>257</v>
      </c>
      <c r="C30" s="372"/>
      <c r="D30" s="372"/>
      <c r="E30" s="372"/>
      <c r="F30" s="527"/>
      <c r="G30" s="527"/>
      <c r="H30" s="527"/>
    </row>
    <row r="31" spans="2:8" ht="15.75" x14ac:dyDescent="0.25">
      <c r="B31" s="368"/>
      <c r="C31" s="368"/>
      <c r="D31" s="368"/>
      <c r="E31" s="368"/>
      <c r="F31" s="527"/>
      <c r="G31" s="527"/>
      <c r="H31" s="527"/>
    </row>
    <row r="32" spans="2:8" ht="15.75" x14ac:dyDescent="0.25">
      <c r="B32" s="372" t="s">
        <v>78</v>
      </c>
      <c r="C32" s="372"/>
      <c r="D32" s="372"/>
      <c r="E32" s="372"/>
      <c r="F32" s="528">
        <f>SUM(F33:H35)</f>
        <v>2382352.9900000002</v>
      </c>
      <c r="G32" s="528"/>
      <c r="H32" s="528"/>
    </row>
    <row r="33" spans="2:17" ht="15.75" x14ac:dyDescent="0.25">
      <c r="B33" s="368" t="s">
        <v>79</v>
      </c>
      <c r="C33" s="368"/>
      <c r="D33" s="368"/>
      <c r="E33" s="368"/>
      <c r="F33" s="527">
        <f>M71</f>
        <v>2382352.9900000002</v>
      </c>
      <c r="G33" s="527"/>
      <c r="H33" s="527"/>
    </row>
    <row r="34" spans="2:17" ht="15.75" x14ac:dyDescent="0.25">
      <c r="B34" s="368" t="s">
        <v>80</v>
      </c>
      <c r="C34" s="368"/>
      <c r="D34" s="368"/>
      <c r="E34" s="368"/>
      <c r="F34" s="527">
        <v>0</v>
      </c>
      <c r="G34" s="527"/>
      <c r="H34" s="527"/>
    </row>
    <row r="35" spans="2:17" ht="15.75" x14ac:dyDescent="0.25">
      <c r="B35" s="368" t="s">
        <v>81</v>
      </c>
      <c r="C35" s="368"/>
      <c r="D35" s="368"/>
      <c r="E35" s="368"/>
      <c r="F35" s="527">
        <v>0</v>
      </c>
      <c r="G35" s="527"/>
      <c r="H35" s="527"/>
    </row>
    <row r="36" spans="2:17" ht="15.75" x14ac:dyDescent="0.25">
      <c r="B36" s="372" t="s">
        <v>82</v>
      </c>
      <c r="C36" s="372"/>
      <c r="D36" s="372"/>
      <c r="E36" s="372"/>
      <c r="F36" s="528">
        <f>F19+F32</f>
        <v>15882352.99</v>
      </c>
      <c r="G36" s="528"/>
      <c r="H36" s="528"/>
    </row>
    <row r="38" spans="2:17" ht="15.75" x14ac:dyDescent="0.25">
      <c r="B38" s="374" t="s">
        <v>83</v>
      </c>
      <c r="C38" s="374"/>
      <c r="D38" s="374"/>
      <c r="E38" s="374"/>
      <c r="F38" s="374"/>
      <c r="G38" s="374"/>
      <c r="H38" s="374"/>
    </row>
    <row r="39" spans="2:17" ht="16.149999999999999" customHeight="1" x14ac:dyDescent="0.25">
      <c r="B39" s="435" t="s">
        <v>84</v>
      </c>
      <c r="C39" s="401" t="s">
        <v>85</v>
      </c>
      <c r="D39" s="401" t="s">
        <v>86</v>
      </c>
      <c r="E39" s="401" t="s">
        <v>87</v>
      </c>
      <c r="F39" s="401" t="s">
        <v>88</v>
      </c>
      <c r="G39" s="401" t="s">
        <v>89</v>
      </c>
      <c r="H39" s="401" t="s">
        <v>90</v>
      </c>
      <c r="I39" s="401" t="s">
        <v>91</v>
      </c>
      <c r="J39" s="401"/>
      <c r="K39" s="401"/>
      <c r="L39" s="401"/>
      <c r="M39" s="401"/>
      <c r="N39" s="401" t="s">
        <v>6</v>
      </c>
      <c r="O39" s="401"/>
      <c r="P39" s="401" t="s">
        <v>92</v>
      </c>
      <c r="Q39" s="401" t="s">
        <v>93</v>
      </c>
    </row>
    <row r="40" spans="2:17" ht="46.9" customHeight="1" x14ac:dyDescent="0.25">
      <c r="B40" s="436"/>
      <c r="C40" s="401"/>
      <c r="D40" s="401"/>
      <c r="E40" s="401"/>
      <c r="F40" s="401"/>
      <c r="G40" s="401"/>
      <c r="H40" s="401"/>
      <c r="I40" s="401" t="s">
        <v>45</v>
      </c>
      <c r="J40" s="401" t="s">
        <v>94</v>
      </c>
      <c r="K40" s="401"/>
      <c r="L40" s="401"/>
      <c r="M40" s="401" t="s">
        <v>730</v>
      </c>
      <c r="N40" s="401" t="s">
        <v>96</v>
      </c>
      <c r="O40" s="401" t="s">
        <v>97</v>
      </c>
      <c r="P40" s="401"/>
      <c r="Q40" s="401"/>
    </row>
    <row r="41" spans="2:17" ht="96" customHeight="1" x14ac:dyDescent="0.25">
      <c r="B41" s="437"/>
      <c r="C41" s="401"/>
      <c r="D41" s="401"/>
      <c r="E41" s="401"/>
      <c r="F41" s="401"/>
      <c r="G41" s="401"/>
      <c r="H41" s="401"/>
      <c r="I41" s="401"/>
      <c r="J41" s="3" t="s">
        <v>98</v>
      </c>
      <c r="K41" s="3" t="s">
        <v>99</v>
      </c>
      <c r="L41" s="3" t="s">
        <v>100</v>
      </c>
      <c r="M41" s="401"/>
      <c r="N41" s="401"/>
      <c r="O41" s="401"/>
      <c r="P41" s="401"/>
      <c r="Q41" s="401"/>
    </row>
    <row r="42" spans="2:17" ht="15.75" x14ac:dyDescent="0.25">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7" ht="15.75" x14ac:dyDescent="0.25">
      <c r="B43" s="342" t="s">
        <v>366</v>
      </c>
      <c r="C43" s="344" t="s">
        <v>101</v>
      </c>
      <c r="D43" s="338" t="s">
        <v>286</v>
      </c>
      <c r="E43" s="344" t="s">
        <v>16</v>
      </c>
      <c r="F43" s="344" t="s">
        <v>261</v>
      </c>
      <c r="G43" s="338" t="s">
        <v>262</v>
      </c>
      <c r="H43" s="344" t="s">
        <v>102</v>
      </c>
      <c r="I43" s="350">
        <f>SUM(I47:I60)</f>
        <v>11176470.620000001</v>
      </c>
      <c r="J43" s="350">
        <f>SUM(J47:J60)</f>
        <v>0</v>
      </c>
      <c r="K43" s="350">
        <f t="shared" ref="K43" si="0">SUM(K47:K60)</f>
        <v>0</v>
      </c>
      <c r="L43" s="350">
        <f>SUM(L47:L60)</f>
        <v>9500000</v>
      </c>
      <c r="M43" s="350">
        <f>SUM(M47:M60)</f>
        <v>1676470.62</v>
      </c>
      <c r="N43" s="338" t="s">
        <v>367</v>
      </c>
      <c r="O43" s="86">
        <f>O47+O49+O51+O53+O55+O59</f>
        <v>6272</v>
      </c>
      <c r="P43" s="438"/>
      <c r="Q43" s="344"/>
    </row>
    <row r="44" spans="2:17" ht="33.75" customHeight="1" x14ac:dyDescent="0.25">
      <c r="B44" s="343"/>
      <c r="C44" s="345"/>
      <c r="D44" s="339"/>
      <c r="E44" s="345"/>
      <c r="F44" s="345"/>
      <c r="G44" s="339"/>
      <c r="H44" s="345"/>
      <c r="I44" s="351"/>
      <c r="J44" s="351"/>
      <c r="K44" s="351"/>
      <c r="L44" s="351"/>
      <c r="M44" s="351"/>
      <c r="N44" s="354"/>
      <c r="O44" s="11" t="s">
        <v>23</v>
      </c>
      <c r="P44" s="439"/>
      <c r="Q44" s="345"/>
    </row>
    <row r="45" spans="2:17" ht="15" customHeight="1" x14ac:dyDescent="0.25">
      <c r="B45" s="343"/>
      <c r="C45" s="345"/>
      <c r="D45" s="339"/>
      <c r="E45" s="345"/>
      <c r="F45" s="345"/>
      <c r="G45" s="339"/>
      <c r="H45" s="345"/>
      <c r="I45" s="351"/>
      <c r="J45" s="351"/>
      <c r="K45" s="351"/>
      <c r="L45" s="351"/>
      <c r="M45" s="351"/>
      <c r="N45" s="338" t="s">
        <v>368</v>
      </c>
      <c r="O45" s="297">
        <f>O48+O50+O52+O54+O56+O60</f>
        <v>12.75</v>
      </c>
      <c r="P45" s="439"/>
      <c r="Q45" s="345"/>
    </row>
    <row r="46" spans="2:17" ht="18.75" customHeight="1" x14ac:dyDescent="0.25">
      <c r="B46" s="362"/>
      <c r="C46" s="361"/>
      <c r="D46" s="354"/>
      <c r="E46" s="361"/>
      <c r="F46" s="361"/>
      <c r="G46" s="354"/>
      <c r="H46" s="361"/>
      <c r="I46" s="510"/>
      <c r="J46" s="510"/>
      <c r="K46" s="510"/>
      <c r="L46" s="510"/>
      <c r="M46" s="510"/>
      <c r="N46" s="354"/>
      <c r="O46" s="11" t="s">
        <v>23</v>
      </c>
      <c r="P46" s="556"/>
      <c r="Q46" s="361"/>
    </row>
    <row r="47" spans="2:17" ht="72" customHeight="1" outlineLevel="1" x14ac:dyDescent="0.25">
      <c r="B47" s="338" t="s">
        <v>724</v>
      </c>
      <c r="C47" s="340"/>
      <c r="D47" s="338" t="s">
        <v>286</v>
      </c>
      <c r="E47" s="344" t="s">
        <v>16</v>
      </c>
      <c r="F47" s="340"/>
      <c r="G47" s="338" t="s">
        <v>262</v>
      </c>
      <c r="H47" s="340"/>
      <c r="I47" s="350">
        <f>SUM(J47:M48)</f>
        <v>1764705.8900000001</v>
      </c>
      <c r="J47" s="350">
        <v>0</v>
      </c>
      <c r="K47" s="350">
        <v>0</v>
      </c>
      <c r="L47" s="350">
        <v>1500000</v>
      </c>
      <c r="M47" s="350">
        <v>264705.89</v>
      </c>
      <c r="N47" s="27" t="s">
        <v>367</v>
      </c>
      <c r="O47" s="43">
        <v>1165</v>
      </c>
      <c r="P47" s="344" t="s">
        <v>282</v>
      </c>
      <c r="Q47" s="344" t="s">
        <v>369</v>
      </c>
    </row>
    <row r="48" spans="2:17" ht="72" customHeight="1" outlineLevel="1" x14ac:dyDescent="0.25">
      <c r="B48" s="354"/>
      <c r="C48" s="363"/>
      <c r="D48" s="354"/>
      <c r="E48" s="361"/>
      <c r="F48" s="363"/>
      <c r="G48" s="354"/>
      <c r="H48" s="363"/>
      <c r="I48" s="510"/>
      <c r="J48" s="510"/>
      <c r="K48" s="510"/>
      <c r="L48" s="510"/>
      <c r="M48" s="510"/>
      <c r="N48" s="27" t="s">
        <v>368</v>
      </c>
      <c r="O48" s="42">
        <v>2.7</v>
      </c>
      <c r="P48" s="554"/>
      <c r="Q48" s="345"/>
    </row>
    <row r="49" spans="2:17" ht="79.5" customHeight="1" outlineLevel="1" x14ac:dyDescent="0.25">
      <c r="B49" s="338" t="s">
        <v>476</v>
      </c>
      <c r="C49" s="340"/>
      <c r="D49" s="338" t="s">
        <v>286</v>
      </c>
      <c r="E49" s="344" t="s">
        <v>16</v>
      </c>
      <c r="F49" s="340"/>
      <c r="G49" s="338" t="s">
        <v>262</v>
      </c>
      <c r="H49" s="340"/>
      <c r="I49" s="350">
        <f>SUM(J49:M50)</f>
        <v>1176470.5900000001</v>
      </c>
      <c r="J49" s="350">
        <v>0</v>
      </c>
      <c r="K49" s="350">
        <v>0</v>
      </c>
      <c r="L49" s="350">
        <v>1000000</v>
      </c>
      <c r="M49" s="350">
        <v>176470.59</v>
      </c>
      <c r="N49" s="27" t="s">
        <v>367</v>
      </c>
      <c r="O49" s="43">
        <v>777</v>
      </c>
      <c r="P49" s="344" t="s">
        <v>334</v>
      </c>
      <c r="Q49" s="344" t="s">
        <v>344</v>
      </c>
    </row>
    <row r="50" spans="2:17" ht="79.5" customHeight="1" outlineLevel="1" x14ac:dyDescent="0.25">
      <c r="B50" s="354"/>
      <c r="C50" s="363"/>
      <c r="D50" s="354"/>
      <c r="E50" s="361"/>
      <c r="F50" s="363"/>
      <c r="G50" s="354"/>
      <c r="H50" s="363"/>
      <c r="I50" s="510"/>
      <c r="J50" s="510"/>
      <c r="K50" s="510"/>
      <c r="L50" s="510"/>
      <c r="M50" s="510"/>
      <c r="N50" s="27" t="s">
        <v>368</v>
      </c>
      <c r="O50" s="42">
        <v>1.3</v>
      </c>
      <c r="P50" s="554"/>
      <c r="Q50" s="345"/>
    </row>
    <row r="51" spans="2:17" ht="87" customHeight="1" outlineLevel="1" x14ac:dyDescent="0.25">
      <c r="B51" s="338" t="s">
        <v>477</v>
      </c>
      <c r="C51" s="340"/>
      <c r="D51" s="338" t="s">
        <v>286</v>
      </c>
      <c r="E51" s="344" t="s">
        <v>16</v>
      </c>
      <c r="F51" s="340"/>
      <c r="G51" s="338" t="s">
        <v>262</v>
      </c>
      <c r="H51" s="340"/>
      <c r="I51" s="350">
        <f>SUM(J51:M52)</f>
        <v>1764705.8900000001</v>
      </c>
      <c r="J51" s="350">
        <v>0</v>
      </c>
      <c r="K51" s="350">
        <v>0</v>
      </c>
      <c r="L51" s="350">
        <v>1500000</v>
      </c>
      <c r="M51" s="350">
        <v>264705.89</v>
      </c>
      <c r="N51" s="27" t="s">
        <v>367</v>
      </c>
      <c r="O51" s="43">
        <v>780</v>
      </c>
      <c r="P51" s="344" t="s">
        <v>361</v>
      </c>
      <c r="Q51" s="344" t="s">
        <v>344</v>
      </c>
    </row>
    <row r="52" spans="2:17" ht="87" customHeight="1" outlineLevel="1" x14ac:dyDescent="0.25">
      <c r="B52" s="354"/>
      <c r="C52" s="363"/>
      <c r="D52" s="354"/>
      <c r="E52" s="361"/>
      <c r="F52" s="363"/>
      <c r="G52" s="354"/>
      <c r="H52" s="363"/>
      <c r="I52" s="510"/>
      <c r="J52" s="510"/>
      <c r="K52" s="510"/>
      <c r="L52" s="510"/>
      <c r="M52" s="510"/>
      <c r="N52" s="27" t="s">
        <v>368</v>
      </c>
      <c r="O52" s="47">
        <v>2</v>
      </c>
      <c r="P52" s="554"/>
      <c r="Q52" s="345"/>
    </row>
    <row r="53" spans="2:17" ht="79.5" customHeight="1" outlineLevel="1" x14ac:dyDescent="0.25">
      <c r="B53" s="338" t="s">
        <v>478</v>
      </c>
      <c r="C53" s="340"/>
      <c r="D53" s="338" t="s">
        <v>286</v>
      </c>
      <c r="E53" s="344" t="s">
        <v>16</v>
      </c>
      <c r="F53" s="340"/>
      <c r="G53" s="338" t="s">
        <v>262</v>
      </c>
      <c r="H53" s="340"/>
      <c r="I53" s="350">
        <f>SUM(J53:M54)</f>
        <v>2352941.1800000002</v>
      </c>
      <c r="J53" s="350">
        <v>0</v>
      </c>
      <c r="K53" s="350">
        <v>0</v>
      </c>
      <c r="L53" s="350">
        <v>2000000</v>
      </c>
      <c r="M53" s="350">
        <v>352941.18</v>
      </c>
      <c r="N53" s="27" t="s">
        <v>367</v>
      </c>
      <c r="O53" s="43">
        <v>1500</v>
      </c>
      <c r="P53" s="344" t="s">
        <v>282</v>
      </c>
      <c r="Q53" s="344" t="s">
        <v>344</v>
      </c>
    </row>
    <row r="54" spans="2:17" ht="79.5" customHeight="1" outlineLevel="1" x14ac:dyDescent="0.25">
      <c r="B54" s="354"/>
      <c r="C54" s="363"/>
      <c r="D54" s="354"/>
      <c r="E54" s="361"/>
      <c r="F54" s="363"/>
      <c r="G54" s="354"/>
      <c r="H54" s="363"/>
      <c r="I54" s="510"/>
      <c r="J54" s="510"/>
      <c r="K54" s="510"/>
      <c r="L54" s="510"/>
      <c r="M54" s="510"/>
      <c r="N54" s="27" t="s">
        <v>368</v>
      </c>
      <c r="O54" s="42">
        <v>2.95</v>
      </c>
      <c r="P54" s="554"/>
      <c r="Q54" s="345"/>
    </row>
    <row r="55" spans="2:17" ht="80.25" customHeight="1" outlineLevel="1" x14ac:dyDescent="0.25">
      <c r="B55" s="338" t="s">
        <v>479</v>
      </c>
      <c r="C55" s="340"/>
      <c r="D55" s="338" t="s">
        <v>286</v>
      </c>
      <c r="E55" s="344" t="s">
        <v>16</v>
      </c>
      <c r="F55" s="340"/>
      <c r="G55" s="338" t="s">
        <v>262</v>
      </c>
      <c r="H55" s="340"/>
      <c r="I55" s="350">
        <f>SUM(J55:M56)</f>
        <v>2352941.1800000002</v>
      </c>
      <c r="J55" s="350">
        <v>0</v>
      </c>
      <c r="K55" s="350">
        <v>0</v>
      </c>
      <c r="L55" s="350">
        <v>2000000</v>
      </c>
      <c r="M55" s="350">
        <v>352941.18</v>
      </c>
      <c r="N55" s="27" t="s">
        <v>367</v>
      </c>
      <c r="O55" s="43">
        <v>1150</v>
      </c>
      <c r="P55" s="344" t="s">
        <v>361</v>
      </c>
      <c r="Q55" s="344" t="s">
        <v>344</v>
      </c>
    </row>
    <row r="56" spans="2:17" ht="80.25" customHeight="1" outlineLevel="1" x14ac:dyDescent="0.25">
      <c r="B56" s="354"/>
      <c r="C56" s="363"/>
      <c r="D56" s="354"/>
      <c r="E56" s="361"/>
      <c r="F56" s="363"/>
      <c r="G56" s="354"/>
      <c r="H56" s="363"/>
      <c r="I56" s="510"/>
      <c r="J56" s="510"/>
      <c r="K56" s="510"/>
      <c r="L56" s="510"/>
      <c r="M56" s="510"/>
      <c r="N56" s="27" t="s">
        <v>368</v>
      </c>
      <c r="O56" s="42">
        <v>2.5</v>
      </c>
      <c r="P56" s="554"/>
      <c r="Q56" s="345"/>
    </row>
    <row r="57" spans="2:17" ht="79.5" customHeight="1" outlineLevel="1" x14ac:dyDescent="0.25">
      <c r="B57" s="338" t="s">
        <v>480</v>
      </c>
      <c r="C57" s="340"/>
      <c r="D57" s="479" t="s">
        <v>789</v>
      </c>
      <c r="E57" s="588"/>
      <c r="F57" s="588"/>
      <c r="G57" s="588"/>
      <c r="H57" s="588"/>
      <c r="I57" s="588"/>
      <c r="J57" s="588"/>
      <c r="K57" s="588"/>
      <c r="L57" s="588"/>
      <c r="M57" s="588"/>
      <c r="N57" s="588"/>
      <c r="O57" s="588"/>
      <c r="P57" s="588"/>
      <c r="Q57" s="487"/>
    </row>
    <row r="58" spans="2:17" ht="79.5" customHeight="1" outlineLevel="1" x14ac:dyDescent="0.25">
      <c r="B58" s="354"/>
      <c r="C58" s="363"/>
      <c r="D58" s="518"/>
      <c r="E58" s="589"/>
      <c r="F58" s="589"/>
      <c r="G58" s="589"/>
      <c r="H58" s="589"/>
      <c r="I58" s="589"/>
      <c r="J58" s="589"/>
      <c r="K58" s="589"/>
      <c r="L58" s="589"/>
      <c r="M58" s="589"/>
      <c r="N58" s="589"/>
      <c r="O58" s="589"/>
      <c r="P58" s="589"/>
      <c r="Q58" s="590"/>
    </row>
    <row r="59" spans="2:17" ht="79.5" customHeight="1" outlineLevel="1" x14ac:dyDescent="0.25">
      <c r="B59" s="346" t="s">
        <v>771</v>
      </c>
      <c r="C59" s="340"/>
      <c r="D59" s="338" t="s">
        <v>286</v>
      </c>
      <c r="E59" s="344" t="s">
        <v>16</v>
      </c>
      <c r="F59" s="340"/>
      <c r="G59" s="338" t="s">
        <v>262</v>
      </c>
      <c r="H59" s="340"/>
      <c r="I59" s="350">
        <f>SUM(J59:M60)</f>
        <v>1764705.8900000001</v>
      </c>
      <c r="J59" s="350">
        <v>0</v>
      </c>
      <c r="K59" s="350">
        <v>0</v>
      </c>
      <c r="L59" s="350">
        <v>1500000</v>
      </c>
      <c r="M59" s="350">
        <v>264705.89</v>
      </c>
      <c r="N59" s="27" t="s">
        <v>367</v>
      </c>
      <c r="O59" s="43">
        <v>900</v>
      </c>
      <c r="P59" s="344" t="s">
        <v>640</v>
      </c>
      <c r="Q59" s="344" t="s">
        <v>577</v>
      </c>
    </row>
    <row r="60" spans="2:17" ht="79.5" customHeight="1" outlineLevel="1" x14ac:dyDescent="0.25">
      <c r="B60" s="607"/>
      <c r="C60" s="363"/>
      <c r="D60" s="354"/>
      <c r="E60" s="361"/>
      <c r="F60" s="363"/>
      <c r="G60" s="354"/>
      <c r="H60" s="363"/>
      <c r="I60" s="510"/>
      <c r="J60" s="510"/>
      <c r="K60" s="510"/>
      <c r="L60" s="510"/>
      <c r="M60" s="510"/>
      <c r="N60" s="27" t="s">
        <v>368</v>
      </c>
      <c r="O60" s="42">
        <v>1.3</v>
      </c>
      <c r="P60" s="554"/>
      <c r="Q60" s="345"/>
    </row>
    <row r="61" spans="2:17" ht="15.75" x14ac:dyDescent="0.25">
      <c r="B61" s="342" t="s">
        <v>370</v>
      </c>
      <c r="C61" s="340"/>
      <c r="D61" s="338" t="s">
        <v>286</v>
      </c>
      <c r="E61" s="338" t="s">
        <v>371</v>
      </c>
      <c r="F61" s="340"/>
      <c r="G61" s="338" t="s">
        <v>262</v>
      </c>
      <c r="H61" s="340"/>
      <c r="I61" s="350">
        <f>SUM(J61:M64)</f>
        <v>4705882.37</v>
      </c>
      <c r="J61" s="350">
        <f>SUM(J65:J70)</f>
        <v>0</v>
      </c>
      <c r="K61" s="350">
        <f t="shared" ref="K61:M61" si="1">SUM(K65:K70)</f>
        <v>0</v>
      </c>
      <c r="L61" s="350">
        <f>SUM(L65:L70)</f>
        <v>4000000</v>
      </c>
      <c r="M61" s="350">
        <f t="shared" si="1"/>
        <v>705882.37</v>
      </c>
      <c r="N61" s="338" t="s">
        <v>372</v>
      </c>
      <c r="O61" s="38">
        <f>O65+O67+O69</f>
        <v>3</v>
      </c>
      <c r="P61" s="344"/>
      <c r="Q61" s="344"/>
    </row>
    <row r="62" spans="2:17" ht="32.25" customHeight="1" x14ac:dyDescent="0.25">
      <c r="B62" s="343"/>
      <c r="C62" s="341"/>
      <c r="D62" s="339"/>
      <c r="E62" s="339"/>
      <c r="F62" s="341"/>
      <c r="G62" s="339"/>
      <c r="H62" s="341"/>
      <c r="I62" s="351"/>
      <c r="J62" s="351"/>
      <c r="K62" s="351"/>
      <c r="L62" s="351"/>
      <c r="M62" s="351"/>
      <c r="N62" s="354"/>
      <c r="O62" s="11" t="s">
        <v>23</v>
      </c>
      <c r="P62" s="345"/>
      <c r="Q62" s="345"/>
    </row>
    <row r="63" spans="2:17" ht="15.75" x14ac:dyDescent="0.25">
      <c r="B63" s="343"/>
      <c r="C63" s="341"/>
      <c r="D63" s="339"/>
      <c r="E63" s="339"/>
      <c r="F63" s="341"/>
      <c r="G63" s="339"/>
      <c r="H63" s="341"/>
      <c r="I63" s="351"/>
      <c r="J63" s="351"/>
      <c r="K63" s="351"/>
      <c r="L63" s="351"/>
      <c r="M63" s="351"/>
      <c r="N63" s="338" t="s">
        <v>373</v>
      </c>
      <c r="O63" s="44">
        <f>O66+O68+O70</f>
        <v>3</v>
      </c>
      <c r="P63" s="345"/>
      <c r="Q63" s="345"/>
    </row>
    <row r="64" spans="2:17" ht="33" customHeight="1" x14ac:dyDescent="0.25">
      <c r="B64" s="362"/>
      <c r="C64" s="363"/>
      <c r="D64" s="354"/>
      <c r="E64" s="354"/>
      <c r="F64" s="363"/>
      <c r="G64" s="354"/>
      <c r="H64" s="363"/>
      <c r="I64" s="510"/>
      <c r="J64" s="510"/>
      <c r="K64" s="510"/>
      <c r="L64" s="510"/>
      <c r="M64" s="510"/>
      <c r="N64" s="354"/>
      <c r="O64" s="11" t="s">
        <v>23</v>
      </c>
      <c r="P64" s="361"/>
      <c r="Q64" s="361"/>
    </row>
    <row r="65" spans="2:17" ht="47.25" outlineLevel="1" x14ac:dyDescent="0.25">
      <c r="B65" s="338" t="s">
        <v>374</v>
      </c>
      <c r="C65" s="340"/>
      <c r="D65" s="338" t="s">
        <v>286</v>
      </c>
      <c r="E65" s="344" t="s">
        <v>16</v>
      </c>
      <c r="F65" s="340"/>
      <c r="G65" s="338" t="s">
        <v>262</v>
      </c>
      <c r="H65" s="340"/>
      <c r="I65" s="350">
        <f>SUM(J65:M66)</f>
        <v>1705882.3599999999</v>
      </c>
      <c r="J65" s="350">
        <v>0</v>
      </c>
      <c r="K65" s="350">
        <v>0</v>
      </c>
      <c r="L65" s="350">
        <v>1450000</v>
      </c>
      <c r="M65" s="350">
        <v>255882.36</v>
      </c>
      <c r="N65" s="30" t="s">
        <v>372</v>
      </c>
      <c r="O65" s="43">
        <v>1</v>
      </c>
      <c r="P65" s="344" t="s">
        <v>282</v>
      </c>
      <c r="Q65" s="344" t="s">
        <v>296</v>
      </c>
    </row>
    <row r="66" spans="2:17" ht="63" customHeight="1" outlineLevel="1" x14ac:dyDescent="0.25">
      <c r="B66" s="354"/>
      <c r="C66" s="363"/>
      <c r="D66" s="354"/>
      <c r="E66" s="361"/>
      <c r="F66" s="363"/>
      <c r="G66" s="354"/>
      <c r="H66" s="363"/>
      <c r="I66" s="510"/>
      <c r="J66" s="510"/>
      <c r="K66" s="510"/>
      <c r="L66" s="510"/>
      <c r="M66" s="510"/>
      <c r="N66" s="32" t="s">
        <v>375</v>
      </c>
      <c r="O66" s="46">
        <v>1</v>
      </c>
      <c r="P66" s="555"/>
      <c r="Q66" s="361"/>
    </row>
    <row r="67" spans="2:17" ht="47.25" outlineLevel="1" x14ac:dyDescent="0.25">
      <c r="B67" s="338" t="s">
        <v>376</v>
      </c>
      <c r="C67" s="340"/>
      <c r="D67" s="338" t="s">
        <v>286</v>
      </c>
      <c r="E67" s="344" t="s">
        <v>16</v>
      </c>
      <c r="F67" s="340"/>
      <c r="G67" s="338" t="s">
        <v>262</v>
      </c>
      <c r="H67" s="340"/>
      <c r="I67" s="350">
        <f>SUM(J67:M68)</f>
        <v>1705882.3599999999</v>
      </c>
      <c r="J67" s="350">
        <v>0</v>
      </c>
      <c r="K67" s="350">
        <v>0</v>
      </c>
      <c r="L67" s="350">
        <v>1450000</v>
      </c>
      <c r="M67" s="350">
        <v>255882.36</v>
      </c>
      <c r="N67" s="30" t="s">
        <v>372</v>
      </c>
      <c r="O67" s="43">
        <v>1</v>
      </c>
      <c r="P67" s="344" t="s">
        <v>282</v>
      </c>
      <c r="Q67" s="344" t="s">
        <v>296</v>
      </c>
    </row>
    <row r="68" spans="2:17" ht="63" customHeight="1" outlineLevel="1" x14ac:dyDescent="0.25">
      <c r="B68" s="354"/>
      <c r="C68" s="363"/>
      <c r="D68" s="354"/>
      <c r="E68" s="361"/>
      <c r="F68" s="363"/>
      <c r="G68" s="354"/>
      <c r="H68" s="363"/>
      <c r="I68" s="510"/>
      <c r="J68" s="510"/>
      <c r="K68" s="510"/>
      <c r="L68" s="510"/>
      <c r="M68" s="510"/>
      <c r="N68" s="32" t="s">
        <v>375</v>
      </c>
      <c r="O68" s="46">
        <v>1</v>
      </c>
      <c r="P68" s="555"/>
      <c r="Q68" s="361"/>
    </row>
    <row r="69" spans="2:17" ht="64.5" customHeight="1" outlineLevel="1" x14ac:dyDescent="0.25">
      <c r="B69" s="338" t="s">
        <v>377</v>
      </c>
      <c r="C69" s="340"/>
      <c r="D69" s="338" t="s">
        <v>286</v>
      </c>
      <c r="E69" s="344" t="s">
        <v>16</v>
      </c>
      <c r="F69" s="340"/>
      <c r="G69" s="338" t="s">
        <v>262</v>
      </c>
      <c r="H69" s="340"/>
      <c r="I69" s="350">
        <f>SUM(J69:M70)</f>
        <v>1294117.6499999999</v>
      </c>
      <c r="J69" s="350">
        <v>0</v>
      </c>
      <c r="K69" s="350">
        <v>0</v>
      </c>
      <c r="L69" s="350">
        <v>1100000</v>
      </c>
      <c r="M69" s="350">
        <v>194117.65</v>
      </c>
      <c r="N69" s="30" t="s">
        <v>372</v>
      </c>
      <c r="O69" s="43">
        <v>1</v>
      </c>
      <c r="P69" s="344" t="s">
        <v>361</v>
      </c>
      <c r="Q69" s="344" t="s">
        <v>320</v>
      </c>
    </row>
    <row r="70" spans="2:17" ht="64.5" customHeight="1" outlineLevel="1" x14ac:dyDescent="0.25">
      <c r="B70" s="354"/>
      <c r="C70" s="363"/>
      <c r="D70" s="354"/>
      <c r="E70" s="361"/>
      <c r="F70" s="363"/>
      <c r="G70" s="354"/>
      <c r="H70" s="363"/>
      <c r="I70" s="510"/>
      <c r="J70" s="510"/>
      <c r="K70" s="510"/>
      <c r="L70" s="510"/>
      <c r="M70" s="510"/>
      <c r="N70" s="32" t="s">
        <v>375</v>
      </c>
      <c r="O70" s="46">
        <v>1</v>
      </c>
      <c r="P70" s="555"/>
      <c r="Q70" s="361"/>
    </row>
    <row r="71" spans="2:17" ht="15.75" x14ac:dyDescent="0.25">
      <c r="B71" s="560" t="s">
        <v>105</v>
      </c>
      <c r="C71" s="560"/>
      <c r="D71" s="560"/>
      <c r="E71" s="560"/>
      <c r="F71" s="560"/>
      <c r="G71" s="560"/>
      <c r="H71" s="560"/>
      <c r="I71" s="40">
        <f>I43+I61</f>
        <v>15882352.990000002</v>
      </c>
      <c r="J71" s="45">
        <f t="shared" ref="J71:K71" si="2">J43+J61</f>
        <v>0</v>
      </c>
      <c r="K71" s="45">
        <f t="shared" si="2"/>
        <v>0</v>
      </c>
      <c r="L71" s="40">
        <f>L43+L61</f>
        <v>13500000</v>
      </c>
      <c r="M71" s="40">
        <f>M43+M61</f>
        <v>2382352.9900000002</v>
      </c>
      <c r="N71" s="561"/>
      <c r="O71" s="561"/>
      <c r="P71" s="561"/>
      <c r="Q71" s="561"/>
    </row>
    <row r="72" spans="2:17" ht="15.75" x14ac:dyDescent="0.25">
      <c r="B72" s="56" t="s">
        <v>474</v>
      </c>
      <c r="C72" s="53"/>
      <c r="D72" s="53"/>
      <c r="E72" s="53"/>
      <c r="F72" s="53"/>
      <c r="G72" s="53"/>
      <c r="H72" s="53"/>
      <c r="I72" s="57"/>
      <c r="J72" s="58"/>
      <c r="K72" s="58"/>
      <c r="L72" s="57"/>
      <c r="M72" s="57"/>
      <c r="N72" s="55"/>
      <c r="O72" s="55"/>
      <c r="P72" s="55"/>
      <c r="Q72" s="55"/>
    </row>
    <row r="73" spans="2:17" ht="36" customHeight="1" x14ac:dyDescent="0.25">
      <c r="B73" s="460" t="s">
        <v>733</v>
      </c>
      <c r="C73" s="460"/>
      <c r="D73" s="460"/>
      <c r="E73" s="460"/>
      <c r="F73" s="460"/>
      <c r="G73" s="460"/>
      <c r="H73" s="460"/>
      <c r="I73" s="460"/>
      <c r="J73" s="460"/>
      <c r="K73" s="460"/>
      <c r="L73" s="460"/>
      <c r="M73" s="460"/>
      <c r="N73" s="460"/>
      <c r="O73" s="460"/>
      <c r="P73" s="460"/>
      <c r="Q73" s="460"/>
    </row>
    <row r="74" spans="2:17" ht="15.75" x14ac:dyDescent="0.25">
      <c r="B74" s="53"/>
      <c r="C74" s="53"/>
      <c r="D74" s="53"/>
      <c r="E74" s="53"/>
      <c r="F74" s="53"/>
      <c r="G74" s="53"/>
      <c r="H74" s="53"/>
      <c r="I74" s="57"/>
      <c r="J74" s="58"/>
      <c r="K74" s="58"/>
      <c r="L74" s="57"/>
      <c r="M74" s="57"/>
      <c r="N74" s="55"/>
      <c r="O74" s="55"/>
      <c r="P74" s="55"/>
      <c r="Q74" s="55"/>
    </row>
    <row r="76" spans="2:17" ht="15.75" x14ac:dyDescent="0.25">
      <c r="B76" s="448" t="s">
        <v>106</v>
      </c>
      <c r="C76" s="448"/>
      <c r="D76" s="448"/>
      <c r="E76" s="448"/>
    </row>
    <row r="77" spans="2:17" ht="35.450000000000003" customHeight="1" x14ac:dyDescent="0.25">
      <c r="B77" s="10" t="s">
        <v>3</v>
      </c>
      <c r="C77" s="401" t="s">
        <v>107</v>
      </c>
      <c r="D77" s="401"/>
      <c r="E77" s="401"/>
      <c r="F77" s="400" t="s">
        <v>108</v>
      </c>
      <c r="G77" s="400"/>
      <c r="H77" s="400"/>
      <c r="I77" s="400"/>
      <c r="J77" s="401" t="s">
        <v>109</v>
      </c>
      <c r="K77" s="400"/>
      <c r="L77" s="400"/>
      <c r="M77" s="400"/>
    </row>
    <row r="78" spans="2:17" ht="15.75" x14ac:dyDescent="0.25">
      <c r="B78" s="4">
        <v>1</v>
      </c>
      <c r="C78" s="365">
        <v>2</v>
      </c>
      <c r="D78" s="365"/>
      <c r="E78" s="365"/>
      <c r="F78" s="365">
        <v>3</v>
      </c>
      <c r="G78" s="365"/>
      <c r="H78" s="365"/>
      <c r="I78" s="365"/>
      <c r="J78" s="365">
        <v>4</v>
      </c>
      <c r="K78" s="365"/>
      <c r="L78" s="365"/>
      <c r="M78" s="365"/>
    </row>
    <row r="79" spans="2:17" ht="31.5" customHeight="1" x14ac:dyDescent="0.25">
      <c r="B79" s="8"/>
      <c r="C79" s="485" t="s">
        <v>304</v>
      </c>
      <c r="D79" s="485"/>
      <c r="E79" s="485"/>
      <c r="F79" s="456"/>
      <c r="G79" s="456"/>
      <c r="H79" s="456"/>
      <c r="I79" s="456"/>
      <c r="J79" s="456"/>
      <c r="K79" s="456"/>
      <c r="L79" s="456"/>
      <c r="M79" s="456"/>
    </row>
    <row r="81" spans="2:13" ht="15.75" x14ac:dyDescent="0.25">
      <c r="B81" s="448" t="s">
        <v>110</v>
      </c>
      <c r="C81" s="448"/>
      <c r="D81" s="448"/>
      <c r="E81" s="448"/>
      <c r="F81" s="448"/>
    </row>
    <row r="82" spans="2:13" ht="33.6" customHeight="1" x14ac:dyDescent="0.25">
      <c r="B82" s="10" t="s">
        <v>3</v>
      </c>
      <c r="C82" s="400" t="s">
        <v>111</v>
      </c>
      <c r="D82" s="400"/>
      <c r="E82" s="400"/>
      <c r="F82" s="400" t="s">
        <v>108</v>
      </c>
      <c r="G82" s="400"/>
      <c r="H82" s="400"/>
      <c r="I82" s="400"/>
      <c r="J82" s="401" t="s">
        <v>112</v>
      </c>
      <c r="K82" s="400"/>
      <c r="L82" s="400"/>
      <c r="M82" s="400"/>
    </row>
    <row r="83" spans="2:13" ht="15.75" x14ac:dyDescent="0.25">
      <c r="B83" s="4">
        <v>1</v>
      </c>
      <c r="C83" s="365">
        <v>2</v>
      </c>
      <c r="D83" s="365"/>
      <c r="E83" s="365"/>
      <c r="F83" s="365">
        <v>3</v>
      </c>
      <c r="G83" s="365"/>
      <c r="H83" s="365"/>
      <c r="I83" s="365"/>
      <c r="J83" s="365">
        <v>4</v>
      </c>
      <c r="K83" s="365"/>
      <c r="L83" s="365"/>
      <c r="M83" s="365"/>
    </row>
    <row r="84" spans="2:13" ht="47.25" customHeight="1" x14ac:dyDescent="0.25">
      <c r="B84" s="8"/>
      <c r="C84" s="485" t="s">
        <v>305</v>
      </c>
      <c r="D84" s="485"/>
      <c r="E84" s="485"/>
      <c r="F84" s="456"/>
      <c r="G84" s="456"/>
      <c r="H84" s="456"/>
      <c r="I84" s="456"/>
      <c r="J84" s="456"/>
      <c r="K84" s="456"/>
      <c r="L84" s="456"/>
      <c r="M84" s="456"/>
    </row>
    <row r="86" spans="2:13" ht="15.75" x14ac:dyDescent="0.25">
      <c r="B86" s="448" t="s">
        <v>113</v>
      </c>
      <c r="C86" s="448"/>
      <c r="D86" s="448"/>
    </row>
    <row r="87" spans="2:13" ht="38.450000000000003" customHeight="1" x14ac:dyDescent="0.25">
      <c r="B87" s="10" t="s">
        <v>3</v>
      </c>
      <c r="C87" s="401" t="s">
        <v>114</v>
      </c>
      <c r="D87" s="401"/>
      <c r="E87" s="401"/>
      <c r="F87" s="449" t="s">
        <v>115</v>
      </c>
      <c r="G87" s="450"/>
      <c r="H87" s="450"/>
      <c r="I87" s="450"/>
      <c r="J87" s="450"/>
      <c r="K87" s="450"/>
      <c r="L87" s="450"/>
      <c r="M87" s="451"/>
    </row>
    <row r="88" spans="2:13" ht="15.75" x14ac:dyDescent="0.25">
      <c r="B88" s="4">
        <v>1</v>
      </c>
      <c r="C88" s="365">
        <v>2</v>
      </c>
      <c r="D88" s="365"/>
      <c r="E88" s="365"/>
      <c r="F88" s="452">
        <v>3</v>
      </c>
      <c r="G88" s="453"/>
      <c r="H88" s="453"/>
      <c r="I88" s="453"/>
      <c r="J88" s="453"/>
      <c r="K88" s="453"/>
      <c r="L88" s="453"/>
      <c r="M88" s="454"/>
    </row>
    <row r="89" spans="2:13" ht="14.45" customHeight="1" x14ac:dyDescent="0.25">
      <c r="B89" s="26" t="s">
        <v>15</v>
      </c>
      <c r="C89" s="444"/>
      <c r="D89" s="444"/>
      <c r="E89" s="444"/>
      <c r="F89" s="445"/>
      <c r="G89" s="446"/>
      <c r="H89" s="446"/>
      <c r="I89" s="446"/>
      <c r="J89" s="446"/>
      <c r="K89" s="446"/>
      <c r="L89" s="446"/>
      <c r="M89" s="447"/>
    </row>
    <row r="91" spans="2:13" ht="15.75" x14ac:dyDescent="0.25">
      <c r="B91" s="448" t="s">
        <v>116</v>
      </c>
      <c r="C91" s="448"/>
      <c r="D91" s="448"/>
      <c r="E91" s="448"/>
      <c r="F91" s="448"/>
      <c r="G91" s="448"/>
    </row>
    <row r="92" spans="2:13" ht="15.6" customHeight="1" x14ac:dyDescent="0.25">
      <c r="B92" s="10" t="s">
        <v>3</v>
      </c>
      <c r="C92" s="449" t="s">
        <v>117</v>
      </c>
      <c r="D92" s="450"/>
      <c r="E92" s="450"/>
      <c r="F92" s="450"/>
      <c r="G92" s="450"/>
      <c r="H92" s="450"/>
      <c r="I92" s="450"/>
      <c r="J92" s="450"/>
      <c r="K92" s="450"/>
      <c r="L92" s="450"/>
      <c r="M92" s="451"/>
    </row>
    <row r="93" spans="2:13" ht="15.75" x14ac:dyDescent="0.25">
      <c r="B93" s="4">
        <v>1</v>
      </c>
      <c r="C93" s="452">
        <v>2</v>
      </c>
      <c r="D93" s="453"/>
      <c r="E93" s="453"/>
      <c r="F93" s="453"/>
      <c r="G93" s="453"/>
      <c r="H93" s="453"/>
      <c r="I93" s="453"/>
      <c r="J93" s="453"/>
      <c r="K93" s="453"/>
      <c r="L93" s="453"/>
      <c r="M93" s="454"/>
    </row>
    <row r="94" spans="2:13" ht="15.75" x14ac:dyDescent="0.25">
      <c r="B94" s="8"/>
      <c r="C94" s="529" t="s">
        <v>306</v>
      </c>
      <c r="D94" s="530"/>
      <c r="E94" s="530"/>
      <c r="F94" s="530"/>
      <c r="G94" s="530"/>
      <c r="H94" s="530"/>
      <c r="I94" s="530"/>
      <c r="J94" s="530"/>
      <c r="K94" s="530"/>
      <c r="L94" s="530"/>
      <c r="M94" s="531"/>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0" priority="12">
      <formula>$L$43&gt;$I$43*0.85</formula>
    </cfRule>
  </conditionalFormatting>
  <conditionalFormatting sqref="L47:L48">
    <cfRule type="expression" dxfId="109" priority="9">
      <formula>$L$47&gt;$I$47*0.85</formula>
    </cfRule>
  </conditionalFormatting>
  <conditionalFormatting sqref="L49:L50">
    <cfRule type="expression" dxfId="108" priority="8">
      <formula>$L$49&gt;$I$49*0.85</formula>
    </cfRule>
  </conditionalFormatting>
  <conditionalFormatting sqref="L51:L52">
    <cfRule type="expression" dxfId="107" priority="7">
      <formula>$L$51&gt;$I$51*0.85</formula>
    </cfRule>
  </conditionalFormatting>
  <conditionalFormatting sqref="L53:L54">
    <cfRule type="expression" dxfId="106" priority="6">
      <formula>$L$53&gt;$I$53*0.85</formula>
    </cfRule>
  </conditionalFormatting>
  <conditionalFormatting sqref="L55:L56">
    <cfRule type="expression" dxfId="105" priority="5">
      <formula>$L$55&gt;$I$55*0.85</formula>
    </cfRule>
  </conditionalFormatting>
  <conditionalFormatting sqref="L59:L60">
    <cfRule type="expression" dxfId="104" priority="4">
      <formula>$L$59&gt;$I$59*0.85</formula>
    </cfRule>
  </conditionalFormatting>
  <conditionalFormatting sqref="L61:L64">
    <cfRule type="expression" dxfId="103" priority="11">
      <formula>$L$61&gt;$I$61*0.85</formula>
    </cfRule>
  </conditionalFormatting>
  <conditionalFormatting sqref="L65:L66">
    <cfRule type="expression" dxfId="102" priority="3">
      <formula>$L$65&gt;$I$65*0.85</formula>
    </cfRule>
  </conditionalFormatting>
  <conditionalFormatting sqref="L67:L68">
    <cfRule type="expression" dxfId="101" priority="2">
      <formula>$L$67&gt;$I$67*0.85</formula>
    </cfRule>
  </conditionalFormatting>
  <conditionalFormatting sqref="L69:L70">
    <cfRule type="expression" dxfId="100" priority="1">
      <formula>$L$69&gt;$I$69*0.85</formula>
    </cfRule>
  </conditionalFormatting>
  <conditionalFormatting sqref="L71">
    <cfRule type="expression" dxfId="99"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129"/>
  <sheetViews>
    <sheetView zoomScaleNormal="100" workbookViewId="0">
      <pane ySplit="4" topLeftCell="A5" activePane="bottomLeft" state="frozen"/>
      <selection activeCell="P125" sqref="P125:P129"/>
      <selection pane="bottomLeft" activeCell="P111" sqref="P111"/>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6.85546875" customWidth="1"/>
    <col min="10" max="10" width="10.7109375" style="55" customWidth="1"/>
    <col min="11" max="11" width="13.7109375" style="55" customWidth="1"/>
    <col min="12" max="13" width="16.5703125" style="55" customWidth="1"/>
    <col min="14" max="14" width="44.7109375" customWidth="1"/>
    <col min="15" max="15" width="12.42578125" customWidth="1"/>
    <col min="16" max="17" width="14.28515625" customWidth="1"/>
  </cols>
  <sheetData>
    <row r="2" spans="2:17" ht="15.75" x14ac:dyDescent="0.25">
      <c r="B2" s="505" t="s">
        <v>378</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32.25" customHeight="1" x14ac:dyDescent="0.25">
      <c r="B4" s="431" t="s">
        <v>379</v>
      </c>
      <c r="C4" s="431"/>
      <c r="D4" s="431"/>
      <c r="E4" s="431"/>
      <c r="F4" s="431"/>
      <c r="G4" s="431"/>
      <c r="H4" s="431"/>
      <c r="I4" s="431"/>
      <c r="J4" s="431"/>
      <c r="K4" s="431"/>
      <c r="L4" s="431"/>
      <c r="M4" s="431"/>
      <c r="N4" s="431"/>
      <c r="O4" s="431"/>
      <c r="P4" s="431"/>
      <c r="Q4" s="431"/>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6"/>
      <c r="K6" s="6"/>
      <c r="L6" s="6"/>
      <c r="M6" s="6"/>
      <c r="N6" s="7"/>
      <c r="O6" s="7"/>
      <c r="P6" s="7"/>
      <c r="Q6" s="7"/>
    </row>
    <row r="7" spans="2:17" ht="15.75" x14ac:dyDescent="0.25">
      <c r="B7" s="400" t="s">
        <v>3</v>
      </c>
      <c r="C7" s="400" t="s">
        <v>58</v>
      </c>
      <c r="D7" s="400"/>
      <c r="E7" s="401" t="s">
        <v>59</v>
      </c>
      <c r="F7" s="401"/>
      <c r="G7" s="401"/>
      <c r="H7" s="401" t="s">
        <v>60</v>
      </c>
      <c r="I7" s="401"/>
      <c r="J7" s="401"/>
      <c r="K7" s="400" t="s">
        <v>61</v>
      </c>
      <c r="L7" s="400"/>
      <c r="M7" s="400"/>
      <c r="N7" s="400"/>
    </row>
    <row r="8" spans="2:17" ht="31.5"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91" t="s">
        <v>380</v>
      </c>
      <c r="D10" s="391"/>
      <c r="E10" s="391" t="s">
        <v>119</v>
      </c>
      <c r="F10" s="391"/>
      <c r="G10" s="391"/>
      <c r="H10" s="623">
        <v>0</v>
      </c>
      <c r="I10" s="623"/>
      <c r="J10" s="623"/>
      <c r="K10" s="623">
        <v>0</v>
      </c>
      <c r="L10" s="623"/>
      <c r="M10" s="624"/>
      <c r="N10" s="86">
        <f>O52</f>
        <v>8158</v>
      </c>
    </row>
    <row r="11" spans="2:17" ht="15.75" x14ac:dyDescent="0.25">
      <c r="B11" s="542"/>
      <c r="C11" s="391"/>
      <c r="D11" s="391"/>
      <c r="E11" s="391"/>
      <c r="F11" s="391"/>
      <c r="G11" s="391"/>
      <c r="H11" s="616"/>
      <c r="I11" s="617"/>
      <c r="J11" s="618"/>
      <c r="K11" s="616"/>
      <c r="L11" s="617"/>
      <c r="M11" s="618"/>
      <c r="N11" s="240"/>
      <c r="O11" s="99"/>
    </row>
    <row r="12" spans="2:17" ht="15.75" x14ac:dyDescent="0.25">
      <c r="B12" s="542"/>
      <c r="C12" s="391"/>
      <c r="D12" s="391"/>
      <c r="E12" s="391"/>
      <c r="F12" s="391"/>
      <c r="G12" s="391"/>
      <c r="H12" s="384" t="s">
        <v>20</v>
      </c>
      <c r="I12" s="384"/>
      <c r="J12" s="384"/>
      <c r="K12" s="384" t="s">
        <v>18</v>
      </c>
      <c r="L12" s="384"/>
      <c r="M12" s="384"/>
      <c r="N12" s="11" t="str">
        <f>O68</f>
        <v>(2029)</v>
      </c>
    </row>
    <row r="13" spans="2:17" ht="15.75" x14ac:dyDescent="0.25">
      <c r="B13" s="542" t="s">
        <v>48</v>
      </c>
      <c r="C13" s="391" t="s">
        <v>381</v>
      </c>
      <c r="D13" s="391"/>
      <c r="E13" s="391" t="s">
        <v>30</v>
      </c>
      <c r="F13" s="391"/>
      <c r="G13" s="626"/>
      <c r="H13" s="623">
        <v>0</v>
      </c>
      <c r="I13" s="623"/>
      <c r="J13" s="623"/>
      <c r="K13" s="623">
        <v>0</v>
      </c>
      <c r="L13" s="623"/>
      <c r="M13" s="623"/>
      <c r="N13" s="86">
        <f>O55</f>
        <v>3554</v>
      </c>
    </row>
    <row r="14" spans="2:17" ht="15.75" x14ac:dyDescent="0.25">
      <c r="B14" s="542"/>
      <c r="C14" s="391"/>
      <c r="D14" s="391"/>
      <c r="E14" s="391"/>
      <c r="F14" s="391"/>
      <c r="G14" s="626"/>
      <c r="H14" s="616"/>
      <c r="I14" s="617"/>
      <c r="J14" s="618"/>
      <c r="K14" s="616"/>
      <c r="L14" s="617"/>
      <c r="M14" s="618"/>
      <c r="N14" s="240"/>
    </row>
    <row r="15" spans="2:17" ht="15.75" x14ac:dyDescent="0.25">
      <c r="B15" s="525"/>
      <c r="C15" s="625"/>
      <c r="D15" s="625"/>
      <c r="E15" s="625"/>
      <c r="F15" s="625"/>
      <c r="G15" s="526"/>
      <c r="H15" s="384" t="s">
        <v>20</v>
      </c>
      <c r="I15" s="384"/>
      <c r="J15" s="384"/>
      <c r="K15" s="384" t="s">
        <v>18</v>
      </c>
      <c r="L15" s="384"/>
      <c r="M15" s="384"/>
      <c r="N15" s="11" t="s">
        <v>23</v>
      </c>
    </row>
    <row r="18" spans="2:8" ht="15.75" x14ac:dyDescent="0.25">
      <c r="B18" s="374" t="s">
        <v>71</v>
      </c>
      <c r="C18" s="374"/>
      <c r="D18" s="374"/>
      <c r="E18" s="374"/>
      <c r="F18" s="374"/>
      <c r="G18" s="374"/>
    </row>
    <row r="19" spans="2:8" ht="15.75" x14ac:dyDescent="0.25">
      <c r="B19" s="375" t="s">
        <v>72</v>
      </c>
      <c r="C19" s="375"/>
      <c r="D19" s="375"/>
      <c r="E19" s="375"/>
      <c r="F19" s="375" t="s">
        <v>73</v>
      </c>
      <c r="G19" s="375"/>
      <c r="H19" s="375"/>
    </row>
    <row r="20" spans="2:8" ht="15.75" x14ac:dyDescent="0.25">
      <c r="B20" s="545">
        <v>1</v>
      </c>
      <c r="C20" s="545"/>
      <c r="D20" s="545"/>
      <c r="E20" s="545"/>
      <c r="F20" s="376">
        <v>2</v>
      </c>
      <c r="G20" s="376"/>
      <c r="H20" s="376"/>
    </row>
    <row r="21" spans="2:8" ht="15.75" x14ac:dyDescent="0.25">
      <c r="B21" s="377" t="s">
        <v>74</v>
      </c>
      <c r="C21" s="377"/>
      <c r="D21" s="377"/>
      <c r="E21" s="377"/>
      <c r="F21" s="608">
        <f>L107</f>
        <v>15171604.729999999</v>
      </c>
      <c r="G21" s="608"/>
      <c r="H21" s="600"/>
    </row>
    <row r="22" spans="2:8" ht="15.75" x14ac:dyDescent="0.25">
      <c r="B22" s="123"/>
      <c r="C22" s="124"/>
      <c r="D22" s="124"/>
      <c r="E22" s="124"/>
      <c r="F22" s="410"/>
      <c r="G22" s="411"/>
      <c r="H22" s="412"/>
    </row>
    <row r="23" spans="2:8" ht="15.75" x14ac:dyDescent="0.25">
      <c r="B23" s="372" t="s">
        <v>75</v>
      </c>
      <c r="C23" s="372"/>
      <c r="D23" s="372"/>
      <c r="E23" s="372"/>
      <c r="F23" s="499"/>
      <c r="G23" s="499"/>
      <c r="H23" s="499"/>
    </row>
    <row r="24" spans="2:8" ht="15.75" x14ac:dyDescent="0.25">
      <c r="B24" s="368"/>
      <c r="C24" s="368"/>
      <c r="D24" s="368"/>
      <c r="E24" s="368"/>
      <c r="F24" s="527"/>
      <c r="G24" s="527"/>
      <c r="H24" s="527"/>
    </row>
    <row r="25" spans="2:8" ht="31.15" customHeight="1" x14ac:dyDescent="0.25">
      <c r="B25" s="372" t="s">
        <v>312</v>
      </c>
      <c r="C25" s="372"/>
      <c r="D25" s="372"/>
      <c r="E25" s="372"/>
      <c r="F25" s="528">
        <f>F28</f>
        <v>0</v>
      </c>
      <c r="G25" s="528"/>
      <c r="H25" s="528"/>
    </row>
    <row r="26" spans="2:8" ht="15.75" x14ac:dyDescent="0.25">
      <c r="B26" s="368" t="s">
        <v>253</v>
      </c>
      <c r="C26" s="368"/>
      <c r="D26" s="368"/>
      <c r="E26" s="368"/>
      <c r="F26" s="527"/>
      <c r="G26" s="527"/>
      <c r="H26" s="527"/>
    </row>
    <row r="27" spans="2:8" ht="31.5" customHeight="1" x14ac:dyDescent="0.25">
      <c r="B27" s="368" t="s">
        <v>254</v>
      </c>
      <c r="C27" s="368"/>
      <c r="D27" s="368"/>
      <c r="E27" s="368"/>
      <c r="F27" s="527"/>
      <c r="G27" s="527"/>
      <c r="H27" s="527"/>
    </row>
    <row r="28" spans="2:8" ht="15.75" x14ac:dyDescent="0.25">
      <c r="B28" s="368" t="s">
        <v>76</v>
      </c>
      <c r="C28" s="368"/>
      <c r="D28" s="368"/>
      <c r="E28" s="368"/>
      <c r="F28" s="497"/>
      <c r="G28" s="497"/>
      <c r="H28" s="497"/>
    </row>
    <row r="29" spans="2:8" ht="15.75" x14ac:dyDescent="0.25">
      <c r="B29" s="377" t="s">
        <v>313</v>
      </c>
      <c r="C29" s="377"/>
      <c r="D29" s="377"/>
      <c r="E29" s="377"/>
      <c r="F29" s="608">
        <f>F33</f>
        <v>15171604.729999999</v>
      </c>
      <c r="G29" s="608"/>
      <c r="H29" s="600"/>
    </row>
    <row r="30" spans="2:8" ht="15.75" x14ac:dyDescent="0.25">
      <c r="B30" s="382"/>
      <c r="C30" s="383"/>
      <c r="D30" s="383"/>
      <c r="E30" s="612"/>
      <c r="F30" s="410"/>
      <c r="G30" s="411"/>
      <c r="H30" s="412"/>
    </row>
    <row r="31" spans="2:8" ht="15.75" x14ac:dyDescent="0.25">
      <c r="B31" s="368" t="s">
        <v>255</v>
      </c>
      <c r="C31" s="368"/>
      <c r="D31" s="368"/>
      <c r="E31" s="368"/>
      <c r="F31" s="499"/>
      <c r="G31" s="499"/>
      <c r="H31" s="499"/>
    </row>
    <row r="32" spans="2:8" ht="31.5" customHeight="1" x14ac:dyDescent="0.25">
      <c r="B32" s="368" t="s">
        <v>256</v>
      </c>
      <c r="C32" s="368"/>
      <c r="D32" s="368"/>
      <c r="E32" s="368"/>
      <c r="F32" s="527"/>
      <c r="G32" s="527"/>
      <c r="H32" s="527"/>
    </row>
    <row r="33" spans="2:17" ht="15.75" x14ac:dyDescent="0.25">
      <c r="B33" s="418" t="s">
        <v>77</v>
      </c>
      <c r="C33" s="418"/>
      <c r="D33" s="418"/>
      <c r="E33" s="418"/>
      <c r="F33" s="497">
        <f>L107</f>
        <v>15171604.729999999</v>
      </c>
      <c r="G33" s="497"/>
      <c r="H33" s="497"/>
    </row>
    <row r="34" spans="2:17" ht="15.75" x14ac:dyDescent="0.25">
      <c r="B34" s="120"/>
      <c r="C34" s="121"/>
      <c r="D34" s="121"/>
      <c r="E34" s="122"/>
      <c r="F34" s="427"/>
      <c r="G34" s="428"/>
      <c r="H34" s="429"/>
    </row>
    <row r="35" spans="2:17" ht="15.75" x14ac:dyDescent="0.25">
      <c r="B35" s="372" t="s">
        <v>257</v>
      </c>
      <c r="C35" s="372"/>
      <c r="D35" s="372"/>
      <c r="E35" s="372"/>
      <c r="F35" s="527"/>
      <c r="G35" s="527"/>
      <c r="H35" s="527"/>
    </row>
    <row r="36" spans="2:17" ht="15.75" x14ac:dyDescent="0.25">
      <c r="B36" s="368"/>
      <c r="C36" s="368"/>
      <c r="D36" s="368"/>
      <c r="E36" s="368"/>
      <c r="F36" s="497"/>
      <c r="G36" s="497"/>
      <c r="H36" s="497"/>
    </row>
    <row r="37" spans="2:17" ht="15.75" x14ac:dyDescent="0.25">
      <c r="B37" s="377" t="s">
        <v>78</v>
      </c>
      <c r="C37" s="377"/>
      <c r="D37" s="377"/>
      <c r="E37" s="377"/>
      <c r="F37" s="608">
        <f>M107</f>
        <v>24678128.970000003</v>
      </c>
      <c r="G37" s="608"/>
      <c r="H37" s="600"/>
    </row>
    <row r="38" spans="2:17" ht="15.75" x14ac:dyDescent="0.25">
      <c r="B38" s="382"/>
      <c r="C38" s="383"/>
      <c r="D38" s="383"/>
      <c r="E38" s="612"/>
      <c r="F38" s="410"/>
      <c r="G38" s="411"/>
      <c r="H38" s="412"/>
    </row>
    <row r="39" spans="2:17" ht="15.75" x14ac:dyDescent="0.25">
      <c r="B39" s="418" t="s">
        <v>79</v>
      </c>
      <c r="C39" s="419"/>
      <c r="D39" s="419"/>
      <c r="E39" s="419"/>
      <c r="F39" s="609">
        <v>14926680.690000001</v>
      </c>
      <c r="G39" s="610"/>
      <c r="H39" s="611"/>
    </row>
    <row r="40" spans="2:17" ht="15.75" x14ac:dyDescent="0.25">
      <c r="B40" s="425"/>
      <c r="C40" s="426"/>
      <c r="D40" s="426"/>
      <c r="E40" s="613"/>
      <c r="F40" s="427"/>
      <c r="G40" s="428"/>
      <c r="H40" s="429"/>
    </row>
    <row r="41" spans="2:17" ht="15.75" x14ac:dyDescent="0.25">
      <c r="B41" s="614" t="s">
        <v>80</v>
      </c>
      <c r="C41" s="473"/>
      <c r="D41" s="473"/>
      <c r="E41" s="473"/>
      <c r="F41" s="420">
        <v>9751448.2800000012</v>
      </c>
      <c r="G41" s="421"/>
      <c r="H41" s="422"/>
    </row>
    <row r="42" spans="2:17" ht="15.75" x14ac:dyDescent="0.25">
      <c r="B42" s="425"/>
      <c r="C42" s="426"/>
      <c r="D42" s="426"/>
      <c r="E42" s="613"/>
      <c r="F42" s="427"/>
      <c r="G42" s="428"/>
      <c r="H42" s="429"/>
    </row>
    <row r="43" spans="2:17" ht="15.75" x14ac:dyDescent="0.25">
      <c r="B43" s="368" t="s">
        <v>81</v>
      </c>
      <c r="C43" s="368"/>
      <c r="D43" s="368"/>
      <c r="E43" s="368"/>
      <c r="F43" s="527">
        <v>0</v>
      </c>
      <c r="G43" s="527"/>
      <c r="H43" s="527"/>
    </row>
    <row r="44" spans="2:17" ht="15.75" x14ac:dyDescent="0.25">
      <c r="B44" s="615" t="s">
        <v>82</v>
      </c>
      <c r="C44" s="615"/>
      <c r="D44" s="615"/>
      <c r="E44" s="615"/>
      <c r="F44" s="600">
        <f>I107</f>
        <v>39849733.700000003</v>
      </c>
      <c r="G44" s="600"/>
      <c r="H44" s="600"/>
    </row>
    <row r="45" spans="2:17" ht="15.75" x14ac:dyDescent="0.25">
      <c r="B45" s="366"/>
      <c r="C45" s="366"/>
      <c r="D45" s="366"/>
      <c r="E45" s="366"/>
      <c r="F45" s="410"/>
      <c r="G45" s="411"/>
      <c r="H45" s="412"/>
    </row>
    <row r="47" spans="2:17" ht="15.75" x14ac:dyDescent="0.25">
      <c r="B47" s="374" t="s">
        <v>83</v>
      </c>
      <c r="C47" s="374"/>
      <c r="D47" s="374"/>
      <c r="E47" s="374"/>
      <c r="F47" s="374"/>
      <c r="G47" s="374"/>
      <c r="H47" s="374"/>
    </row>
    <row r="48" spans="2:17" ht="15.75" x14ac:dyDescent="0.25">
      <c r="B48" s="401" t="s">
        <v>84</v>
      </c>
      <c r="C48" s="401" t="s">
        <v>85</v>
      </c>
      <c r="D48" s="401" t="s">
        <v>86</v>
      </c>
      <c r="E48" s="401" t="s">
        <v>87</v>
      </c>
      <c r="F48" s="401" t="s">
        <v>88</v>
      </c>
      <c r="G48" s="401" t="s">
        <v>89</v>
      </c>
      <c r="H48" s="401" t="s">
        <v>90</v>
      </c>
      <c r="I48" s="401" t="s">
        <v>91</v>
      </c>
      <c r="J48" s="401"/>
      <c r="K48" s="401"/>
      <c r="L48" s="401"/>
      <c r="M48" s="401"/>
      <c r="N48" s="401" t="s">
        <v>6</v>
      </c>
      <c r="O48" s="401"/>
      <c r="P48" s="401" t="s">
        <v>92</v>
      </c>
      <c r="Q48" s="401" t="s">
        <v>93</v>
      </c>
    </row>
    <row r="49" spans="2:17" ht="15.75" x14ac:dyDescent="0.25">
      <c r="B49" s="401"/>
      <c r="C49" s="401"/>
      <c r="D49" s="401"/>
      <c r="E49" s="401"/>
      <c r="F49" s="401"/>
      <c r="G49" s="401"/>
      <c r="H49" s="401"/>
      <c r="I49" s="401" t="s">
        <v>45</v>
      </c>
      <c r="J49" s="401" t="s">
        <v>94</v>
      </c>
      <c r="K49" s="401"/>
      <c r="L49" s="401"/>
      <c r="M49" s="401" t="s">
        <v>729</v>
      </c>
      <c r="N49" s="401" t="s">
        <v>96</v>
      </c>
      <c r="O49" s="401" t="s">
        <v>97</v>
      </c>
      <c r="P49" s="401"/>
      <c r="Q49" s="401"/>
    </row>
    <row r="50" spans="2:17" ht="94.5" x14ac:dyDescent="0.25">
      <c r="B50" s="401"/>
      <c r="C50" s="401"/>
      <c r="D50" s="401"/>
      <c r="E50" s="401"/>
      <c r="F50" s="401"/>
      <c r="G50" s="401"/>
      <c r="H50" s="401"/>
      <c r="I50" s="401"/>
      <c r="J50" s="3" t="s">
        <v>98</v>
      </c>
      <c r="K50" s="3" t="s">
        <v>99</v>
      </c>
      <c r="L50" s="3" t="s">
        <v>100</v>
      </c>
      <c r="M50" s="401"/>
      <c r="N50" s="401"/>
      <c r="O50" s="401"/>
      <c r="P50" s="401"/>
      <c r="Q50" s="401"/>
    </row>
    <row r="51" spans="2:17" ht="15.75" x14ac:dyDescent="0.25">
      <c r="B51" s="4">
        <v>1</v>
      </c>
      <c r="C51" s="4">
        <v>2</v>
      </c>
      <c r="D51" s="4">
        <v>3</v>
      </c>
      <c r="E51" s="4">
        <v>4</v>
      </c>
      <c r="F51" s="4">
        <v>5</v>
      </c>
      <c r="G51" s="4">
        <v>6</v>
      </c>
      <c r="H51" s="4">
        <v>7</v>
      </c>
      <c r="I51" s="118">
        <v>8</v>
      </c>
      <c r="J51" s="118">
        <v>9</v>
      </c>
      <c r="K51" s="118">
        <v>10</v>
      </c>
      <c r="L51" s="118">
        <v>11</v>
      </c>
      <c r="M51" s="118">
        <v>12</v>
      </c>
      <c r="N51" s="4">
        <v>13</v>
      </c>
      <c r="O51" s="4">
        <v>14</v>
      </c>
      <c r="P51" s="4">
        <v>15</v>
      </c>
      <c r="Q51" s="4">
        <v>16</v>
      </c>
    </row>
    <row r="52" spans="2:17" ht="15.6" customHeight="1" x14ac:dyDescent="0.25">
      <c r="B52" s="567" t="s">
        <v>382</v>
      </c>
      <c r="C52" s="568" t="s">
        <v>101</v>
      </c>
      <c r="D52" s="485" t="s">
        <v>383</v>
      </c>
      <c r="E52" s="485" t="s">
        <v>384</v>
      </c>
      <c r="F52" s="568" t="s">
        <v>261</v>
      </c>
      <c r="G52" s="485" t="s">
        <v>262</v>
      </c>
      <c r="H52" s="595" t="s">
        <v>102</v>
      </c>
      <c r="I52" s="313">
        <f>I69+I75+I79+I89+I99</f>
        <v>39849733.700000003</v>
      </c>
      <c r="J52" s="313">
        <f>J69+J75+J79+J89+J99</f>
        <v>0</v>
      </c>
      <c r="K52" s="313">
        <f>K69+K75+K79+K89+K99</f>
        <v>0</v>
      </c>
      <c r="L52" s="313">
        <f>L69+L75+L79+L89+L99</f>
        <v>15171604.729999999</v>
      </c>
      <c r="M52" s="313">
        <f>M69+M75+M79+M89+M99</f>
        <v>24678128.970000003</v>
      </c>
      <c r="N52" s="479" t="s">
        <v>385</v>
      </c>
      <c r="O52" s="12">
        <f>O69+O75+O79+O89+O99</f>
        <v>8158</v>
      </c>
      <c r="P52" s="621"/>
      <c r="Q52" s="344"/>
    </row>
    <row r="53" spans="2:17" ht="15.6" customHeight="1" x14ac:dyDescent="0.25">
      <c r="B53" s="567"/>
      <c r="C53" s="568"/>
      <c r="D53" s="485"/>
      <c r="E53" s="485"/>
      <c r="F53" s="568"/>
      <c r="G53" s="485"/>
      <c r="H53" s="595"/>
      <c r="I53" s="314"/>
      <c r="J53" s="139"/>
      <c r="K53" s="139"/>
      <c r="L53" s="314"/>
      <c r="M53" s="314"/>
      <c r="N53" s="479"/>
      <c r="O53" s="240"/>
      <c r="P53" s="621"/>
      <c r="Q53" s="344"/>
    </row>
    <row r="54" spans="2:17" ht="15.75" x14ac:dyDescent="0.25">
      <c r="B54" s="567"/>
      <c r="C54" s="568"/>
      <c r="D54" s="485"/>
      <c r="E54" s="485"/>
      <c r="F54" s="568"/>
      <c r="G54" s="485"/>
      <c r="H54" s="595"/>
      <c r="I54" s="183"/>
      <c r="J54" s="315"/>
      <c r="K54" s="315"/>
      <c r="L54" s="315"/>
      <c r="M54" s="315"/>
      <c r="N54" s="588"/>
      <c r="O54" s="11" t="s">
        <v>23</v>
      </c>
      <c r="P54" s="621"/>
      <c r="Q54" s="344"/>
    </row>
    <row r="55" spans="2:17" ht="15.75" x14ac:dyDescent="0.25">
      <c r="B55" s="567"/>
      <c r="C55" s="568"/>
      <c r="D55" s="485"/>
      <c r="E55" s="485"/>
      <c r="F55" s="568"/>
      <c r="G55" s="485"/>
      <c r="H55" s="568"/>
      <c r="I55" s="147"/>
      <c r="J55" s="139"/>
      <c r="K55" s="139"/>
      <c r="L55" s="139"/>
      <c r="M55" s="139"/>
      <c r="N55" s="483" t="s">
        <v>386</v>
      </c>
      <c r="O55" s="12">
        <f>O70+O76+O81+O91+O101</f>
        <v>3554</v>
      </c>
      <c r="P55" s="520"/>
      <c r="Q55" s="345"/>
    </row>
    <row r="56" spans="2:17" ht="15.75" x14ac:dyDescent="0.25">
      <c r="B56" s="567"/>
      <c r="C56" s="568"/>
      <c r="D56" s="485"/>
      <c r="E56" s="485"/>
      <c r="F56" s="568"/>
      <c r="G56" s="485"/>
      <c r="H56" s="595"/>
      <c r="I56" s="147"/>
      <c r="J56" s="139"/>
      <c r="K56" s="139"/>
      <c r="L56" s="139"/>
      <c r="M56" s="139"/>
      <c r="N56" s="622"/>
      <c r="O56" s="240"/>
      <c r="P56" s="621"/>
      <c r="Q56" s="344"/>
    </row>
    <row r="57" spans="2:17" ht="15.75" x14ac:dyDescent="0.25">
      <c r="B57" s="567"/>
      <c r="C57" s="568"/>
      <c r="D57" s="485"/>
      <c r="E57" s="485"/>
      <c r="F57" s="568"/>
      <c r="G57" s="485"/>
      <c r="H57" s="595"/>
      <c r="I57" s="147"/>
      <c r="J57" s="139"/>
      <c r="K57" s="139"/>
      <c r="L57" s="139"/>
      <c r="M57" s="139"/>
      <c r="N57" s="622"/>
      <c r="O57" s="11" t="s">
        <v>23</v>
      </c>
      <c r="P57" s="621"/>
      <c r="Q57" s="344"/>
    </row>
    <row r="58" spans="2:17" ht="15.75" x14ac:dyDescent="0.25">
      <c r="B58" s="567"/>
      <c r="C58" s="568"/>
      <c r="D58" s="485"/>
      <c r="E58" s="485"/>
      <c r="F58" s="568"/>
      <c r="G58" s="485"/>
      <c r="H58" s="595"/>
      <c r="I58" s="147"/>
      <c r="J58" s="139"/>
      <c r="K58" s="139"/>
      <c r="L58" s="139"/>
      <c r="M58" s="139"/>
      <c r="N58" s="338" t="s">
        <v>387</v>
      </c>
      <c r="O58" s="318">
        <f>SUM(O71,O77,O83,O93,O103)</f>
        <v>53.16</v>
      </c>
      <c r="P58" s="621"/>
      <c r="Q58" s="344"/>
    </row>
    <row r="59" spans="2:17" ht="15.75" x14ac:dyDescent="0.25">
      <c r="B59" s="567"/>
      <c r="C59" s="568"/>
      <c r="D59" s="485"/>
      <c r="E59" s="485"/>
      <c r="F59" s="568"/>
      <c r="G59" s="485"/>
      <c r="H59" s="595"/>
      <c r="I59" s="147"/>
      <c r="J59" s="139"/>
      <c r="K59" s="139"/>
      <c r="L59" s="139"/>
      <c r="M59" s="139"/>
      <c r="N59" s="339"/>
      <c r="O59" s="316"/>
      <c r="P59" s="621"/>
      <c r="Q59" s="344"/>
    </row>
    <row r="60" spans="2:17" ht="15.75" x14ac:dyDescent="0.25">
      <c r="B60" s="567"/>
      <c r="C60" s="568"/>
      <c r="D60" s="485"/>
      <c r="E60" s="485"/>
      <c r="F60" s="568"/>
      <c r="G60" s="485"/>
      <c r="H60" s="595"/>
      <c r="I60" s="147"/>
      <c r="J60" s="139"/>
      <c r="K60" s="139"/>
      <c r="L60" s="139"/>
      <c r="M60" s="139"/>
      <c r="N60" s="339"/>
      <c r="O60" s="11" t="s">
        <v>23</v>
      </c>
      <c r="P60" s="621"/>
      <c r="Q60" s="344"/>
    </row>
    <row r="61" spans="2:17" ht="15.75" x14ac:dyDescent="0.25">
      <c r="B61" s="567"/>
      <c r="C61" s="568"/>
      <c r="D61" s="485"/>
      <c r="E61" s="485"/>
      <c r="F61" s="568"/>
      <c r="G61" s="485"/>
      <c r="H61" s="595"/>
      <c r="I61" s="147"/>
      <c r="J61" s="139"/>
      <c r="K61" s="139"/>
      <c r="L61" s="139"/>
      <c r="M61" s="139"/>
      <c r="N61" s="479" t="s">
        <v>388</v>
      </c>
      <c r="O61" s="319">
        <f>O72+O78+O85+O95+O105</f>
        <v>87.47999999999999</v>
      </c>
      <c r="P61" s="621"/>
      <c r="Q61" s="344"/>
    </row>
    <row r="62" spans="2:17" ht="15.75" x14ac:dyDescent="0.25">
      <c r="B62" s="567"/>
      <c r="C62" s="568"/>
      <c r="D62" s="485"/>
      <c r="E62" s="485"/>
      <c r="F62" s="568"/>
      <c r="G62" s="485"/>
      <c r="H62" s="595"/>
      <c r="I62" s="147"/>
      <c r="J62" s="139"/>
      <c r="K62" s="139"/>
      <c r="L62" s="139"/>
      <c r="M62" s="139"/>
      <c r="N62" s="495"/>
      <c r="O62" s="317"/>
      <c r="P62" s="621"/>
      <c r="Q62" s="344"/>
    </row>
    <row r="63" spans="2:17" ht="15.75" x14ac:dyDescent="0.25">
      <c r="B63" s="567"/>
      <c r="C63" s="568"/>
      <c r="D63" s="485"/>
      <c r="E63" s="485"/>
      <c r="F63" s="568"/>
      <c r="G63" s="485"/>
      <c r="H63" s="595"/>
      <c r="I63" s="147"/>
      <c r="J63" s="139"/>
      <c r="K63" s="139"/>
      <c r="L63" s="139"/>
      <c r="M63" s="139"/>
      <c r="N63" s="495"/>
      <c r="O63" s="11" t="s">
        <v>23</v>
      </c>
      <c r="P63" s="621"/>
      <c r="Q63" s="344"/>
    </row>
    <row r="64" spans="2:17" ht="15.75" x14ac:dyDescent="0.25">
      <c r="B64" s="567"/>
      <c r="C64" s="568"/>
      <c r="D64" s="485"/>
      <c r="E64" s="485"/>
      <c r="F64" s="568"/>
      <c r="G64" s="485"/>
      <c r="H64" s="595"/>
      <c r="I64" s="147"/>
      <c r="J64" s="139"/>
      <c r="K64" s="139"/>
      <c r="L64" s="139"/>
      <c r="M64" s="139"/>
      <c r="N64" s="622" t="s">
        <v>389</v>
      </c>
      <c r="O64" s="12">
        <f>O73+O87+O97</f>
        <v>4917</v>
      </c>
      <c r="P64" s="621"/>
      <c r="Q64" s="344"/>
    </row>
    <row r="65" spans="2:20" ht="15.75" x14ac:dyDescent="0.25">
      <c r="B65" s="567"/>
      <c r="C65" s="568"/>
      <c r="D65" s="485"/>
      <c r="E65" s="485"/>
      <c r="F65" s="568"/>
      <c r="G65" s="485"/>
      <c r="H65" s="595"/>
      <c r="I65" s="147"/>
      <c r="J65" s="139"/>
      <c r="K65" s="139"/>
      <c r="L65" s="139"/>
      <c r="M65" s="139"/>
      <c r="N65" s="622"/>
      <c r="O65" s="240"/>
      <c r="P65" s="621"/>
      <c r="Q65" s="344"/>
    </row>
    <row r="66" spans="2:20" ht="22.5" customHeight="1" x14ac:dyDescent="0.25">
      <c r="B66" s="567"/>
      <c r="C66" s="568"/>
      <c r="D66" s="485"/>
      <c r="E66" s="485"/>
      <c r="F66" s="568"/>
      <c r="G66" s="485"/>
      <c r="H66" s="595"/>
      <c r="I66" s="147"/>
      <c r="J66" s="139"/>
      <c r="K66" s="139"/>
      <c r="L66" s="139"/>
      <c r="M66" s="139"/>
      <c r="N66" s="622"/>
      <c r="O66" s="11" t="s">
        <v>23</v>
      </c>
      <c r="P66" s="621"/>
      <c r="Q66" s="344"/>
    </row>
    <row r="67" spans="2:20" ht="15.75" x14ac:dyDescent="0.25">
      <c r="B67" s="567"/>
      <c r="C67" s="568"/>
      <c r="D67" s="485"/>
      <c r="E67" s="485"/>
      <c r="F67" s="568"/>
      <c r="G67" s="485"/>
      <c r="H67" s="595"/>
      <c r="I67" s="147"/>
      <c r="J67" s="139"/>
      <c r="K67" s="139"/>
      <c r="L67" s="139"/>
      <c r="M67" s="139"/>
      <c r="N67" s="620" t="s">
        <v>390</v>
      </c>
      <c r="O67" s="191">
        <f>O74</f>
        <v>2670</v>
      </c>
      <c r="P67" s="621"/>
      <c r="Q67" s="344"/>
    </row>
    <row r="68" spans="2:20" ht="15.75" x14ac:dyDescent="0.25">
      <c r="B68" s="567"/>
      <c r="C68" s="568"/>
      <c r="D68" s="485"/>
      <c r="E68" s="485"/>
      <c r="F68" s="568"/>
      <c r="G68" s="485"/>
      <c r="H68" s="595"/>
      <c r="I68" s="162"/>
      <c r="J68" s="159"/>
      <c r="K68" s="159"/>
      <c r="L68" s="159"/>
      <c r="M68" s="159"/>
      <c r="N68" s="620"/>
      <c r="O68" s="11" t="s">
        <v>23</v>
      </c>
      <c r="P68" s="621"/>
      <c r="Q68" s="344"/>
    </row>
    <row r="69" spans="2:20" ht="50.25" customHeight="1" outlineLevel="1" x14ac:dyDescent="0.25">
      <c r="B69" s="338" t="s">
        <v>391</v>
      </c>
      <c r="C69" s="562"/>
      <c r="D69" s="338" t="s">
        <v>392</v>
      </c>
      <c r="E69" s="338" t="s">
        <v>272</v>
      </c>
      <c r="F69" s="562"/>
      <c r="G69" s="338" t="s">
        <v>262</v>
      </c>
      <c r="H69" s="562"/>
      <c r="I69" s="114">
        <f>SUM(J69:M69)</f>
        <v>8684493.1999999993</v>
      </c>
      <c r="J69" s="110">
        <v>0</v>
      </c>
      <c r="K69" s="107">
        <v>0</v>
      </c>
      <c r="L69" s="107">
        <v>4342246.55</v>
      </c>
      <c r="M69" s="107">
        <v>4342246.6500000004</v>
      </c>
      <c r="N69" s="24" t="s">
        <v>385</v>
      </c>
      <c r="O69" s="43">
        <v>7184</v>
      </c>
      <c r="P69" s="344" t="s">
        <v>502</v>
      </c>
      <c r="Q69" s="344" t="s">
        <v>393</v>
      </c>
      <c r="T69" s="22"/>
    </row>
    <row r="70" spans="2:20" ht="48.75" customHeight="1" outlineLevel="1" x14ac:dyDescent="0.25">
      <c r="B70" s="339"/>
      <c r="C70" s="552"/>
      <c r="D70" s="339"/>
      <c r="E70" s="339"/>
      <c r="F70" s="552"/>
      <c r="G70" s="339"/>
      <c r="H70" s="552"/>
      <c r="I70" s="114"/>
      <c r="J70" s="110"/>
      <c r="K70" s="107"/>
      <c r="L70" s="107"/>
      <c r="M70" s="107"/>
      <c r="N70" s="24" t="s">
        <v>386</v>
      </c>
      <c r="O70" s="46">
        <v>633</v>
      </c>
      <c r="P70" s="345"/>
      <c r="Q70" s="345"/>
    </row>
    <row r="71" spans="2:20" ht="48.75" customHeight="1" outlineLevel="1" x14ac:dyDescent="0.25">
      <c r="B71" s="339"/>
      <c r="C71" s="552"/>
      <c r="D71" s="339"/>
      <c r="E71" s="339"/>
      <c r="F71" s="552"/>
      <c r="G71" s="339"/>
      <c r="H71" s="552"/>
      <c r="I71" s="114"/>
      <c r="J71" s="110"/>
      <c r="K71" s="107"/>
      <c r="L71" s="107"/>
      <c r="M71" s="107"/>
      <c r="N71" s="24" t="s">
        <v>394</v>
      </c>
      <c r="O71" s="31">
        <v>10.84</v>
      </c>
      <c r="P71" s="345"/>
      <c r="Q71" s="345"/>
    </row>
    <row r="72" spans="2:20" ht="47.25" outlineLevel="1" x14ac:dyDescent="0.25">
      <c r="B72" s="339"/>
      <c r="C72" s="552"/>
      <c r="D72" s="339"/>
      <c r="E72" s="339"/>
      <c r="F72" s="552"/>
      <c r="G72" s="339"/>
      <c r="H72" s="552"/>
      <c r="I72" s="114"/>
      <c r="J72" s="110"/>
      <c r="K72" s="107"/>
      <c r="L72" s="107"/>
      <c r="M72" s="107"/>
      <c r="N72" s="24" t="s">
        <v>388</v>
      </c>
      <c r="O72" s="192">
        <v>10.89</v>
      </c>
      <c r="P72" s="345"/>
      <c r="Q72" s="345"/>
    </row>
    <row r="73" spans="2:20" ht="47.25" outlineLevel="1" x14ac:dyDescent="0.25">
      <c r="B73" s="339"/>
      <c r="C73" s="552"/>
      <c r="D73" s="339"/>
      <c r="E73" s="339"/>
      <c r="F73" s="552"/>
      <c r="G73" s="339"/>
      <c r="H73" s="552"/>
      <c r="I73" s="114"/>
      <c r="J73" s="110"/>
      <c r="K73" s="107"/>
      <c r="L73" s="107"/>
      <c r="M73" s="107"/>
      <c r="N73" s="24" t="s">
        <v>395</v>
      </c>
      <c r="O73" s="43">
        <v>744</v>
      </c>
      <c r="P73" s="345"/>
      <c r="Q73" s="345"/>
    </row>
    <row r="74" spans="2:20" ht="31.5" outlineLevel="1" x14ac:dyDescent="0.25">
      <c r="B74" s="354"/>
      <c r="C74" s="553"/>
      <c r="D74" s="354"/>
      <c r="E74" s="354"/>
      <c r="F74" s="553"/>
      <c r="G74" s="354"/>
      <c r="H74" s="553"/>
      <c r="I74" s="117"/>
      <c r="J74" s="111"/>
      <c r="K74" s="108"/>
      <c r="L74" s="108"/>
      <c r="M74" s="108"/>
      <c r="N74" s="24" t="s">
        <v>396</v>
      </c>
      <c r="O74" s="39">
        <v>2670</v>
      </c>
      <c r="P74" s="361"/>
      <c r="Q74" s="361"/>
    </row>
    <row r="75" spans="2:20" ht="50.25" customHeight="1" outlineLevel="1" x14ac:dyDescent="0.25">
      <c r="B75" s="338" t="s">
        <v>397</v>
      </c>
      <c r="C75" s="562"/>
      <c r="D75" s="338" t="s">
        <v>398</v>
      </c>
      <c r="E75" s="338" t="s">
        <v>281</v>
      </c>
      <c r="F75" s="562"/>
      <c r="G75" s="338" t="s">
        <v>262</v>
      </c>
      <c r="H75" s="562"/>
      <c r="I75" s="115">
        <f>SUM(J75:M75)</f>
        <v>3093195.03</v>
      </c>
      <c r="J75" s="84">
        <v>0</v>
      </c>
      <c r="K75" s="67">
        <v>0</v>
      </c>
      <c r="L75" s="67">
        <v>1017968.86</v>
      </c>
      <c r="M75" s="67">
        <v>2075226.17</v>
      </c>
      <c r="N75" s="24" t="s">
        <v>385</v>
      </c>
      <c r="O75" s="31">
        <v>260</v>
      </c>
      <c r="P75" s="344" t="s">
        <v>334</v>
      </c>
      <c r="Q75" s="344" t="s">
        <v>277</v>
      </c>
    </row>
    <row r="76" spans="2:20" ht="48.75" customHeight="1" outlineLevel="1" x14ac:dyDescent="0.25">
      <c r="B76" s="339"/>
      <c r="C76" s="552"/>
      <c r="D76" s="339"/>
      <c r="E76" s="339"/>
      <c r="F76" s="552"/>
      <c r="G76" s="339"/>
      <c r="H76" s="552"/>
      <c r="I76" s="116"/>
      <c r="J76" s="110"/>
      <c r="K76" s="107"/>
      <c r="L76" s="107"/>
      <c r="M76" s="107"/>
      <c r="N76" s="24" t="s">
        <v>386</v>
      </c>
      <c r="O76" s="31">
        <v>298</v>
      </c>
      <c r="P76" s="345"/>
      <c r="Q76" s="345"/>
    </row>
    <row r="77" spans="2:20" ht="48.75" customHeight="1" outlineLevel="1" x14ac:dyDescent="0.25">
      <c r="B77" s="339"/>
      <c r="C77" s="552"/>
      <c r="D77" s="339"/>
      <c r="E77" s="339"/>
      <c r="F77" s="552"/>
      <c r="G77" s="339"/>
      <c r="H77" s="552"/>
      <c r="I77" s="116"/>
      <c r="J77" s="110"/>
      <c r="K77" s="107"/>
      <c r="L77" s="107"/>
      <c r="M77" s="107"/>
      <c r="N77" s="24" t="s">
        <v>394</v>
      </c>
      <c r="O77" s="103">
        <v>8</v>
      </c>
      <c r="P77" s="345"/>
      <c r="Q77" s="345"/>
    </row>
    <row r="78" spans="2:20" ht="48.75" customHeight="1" outlineLevel="1" x14ac:dyDescent="0.25">
      <c r="B78" s="339"/>
      <c r="C78" s="552"/>
      <c r="D78" s="339"/>
      <c r="E78" s="339"/>
      <c r="F78" s="552"/>
      <c r="G78" s="339"/>
      <c r="H78" s="552"/>
      <c r="I78" s="116"/>
      <c r="J78" s="110"/>
      <c r="K78" s="107"/>
      <c r="L78" s="107"/>
      <c r="M78" s="107"/>
      <c r="N78" s="24" t="s">
        <v>388</v>
      </c>
      <c r="O78" s="46">
        <v>9.56</v>
      </c>
      <c r="P78" s="345"/>
      <c r="Q78" s="345"/>
    </row>
    <row r="79" spans="2:20" ht="15.75" customHeight="1" outlineLevel="1" x14ac:dyDescent="0.25">
      <c r="B79" s="338" t="s">
        <v>399</v>
      </c>
      <c r="C79" s="562"/>
      <c r="D79" s="338" t="s">
        <v>400</v>
      </c>
      <c r="E79" s="338" t="s">
        <v>355</v>
      </c>
      <c r="F79" s="562"/>
      <c r="G79" s="338" t="s">
        <v>262</v>
      </c>
      <c r="H79" s="562"/>
      <c r="I79" s="323">
        <f>SUM(J79:M79)</f>
        <v>17068874.91</v>
      </c>
      <c r="J79" s="84">
        <v>0</v>
      </c>
      <c r="K79" s="67">
        <v>0</v>
      </c>
      <c r="L79" s="67">
        <v>6079249.9900000002</v>
      </c>
      <c r="M79" s="67">
        <v>10989624.92</v>
      </c>
      <c r="N79" s="338" t="s">
        <v>385</v>
      </c>
      <c r="O79" s="25">
        <v>431</v>
      </c>
      <c r="P79" s="344" t="s">
        <v>721</v>
      </c>
      <c r="Q79" s="344" t="s">
        <v>767</v>
      </c>
    </row>
    <row r="80" spans="2:20" ht="34.5" customHeight="1" outlineLevel="1" x14ac:dyDescent="0.25">
      <c r="B80" s="339"/>
      <c r="C80" s="552"/>
      <c r="D80" s="339"/>
      <c r="E80" s="339"/>
      <c r="F80" s="552"/>
      <c r="G80" s="339"/>
      <c r="H80" s="552"/>
      <c r="I80" s="320"/>
      <c r="J80" s="107"/>
      <c r="K80" s="107"/>
      <c r="L80" s="237"/>
      <c r="M80" s="237"/>
      <c r="N80" s="354"/>
      <c r="O80" s="321"/>
      <c r="P80" s="345"/>
      <c r="Q80" s="345"/>
    </row>
    <row r="81" spans="2:17" ht="15.75" customHeight="1" outlineLevel="1" x14ac:dyDescent="0.25">
      <c r="B81" s="339"/>
      <c r="C81" s="552"/>
      <c r="D81" s="339"/>
      <c r="E81" s="339"/>
      <c r="F81" s="552"/>
      <c r="G81" s="339"/>
      <c r="H81" s="552"/>
      <c r="I81" s="116"/>
      <c r="J81" s="110"/>
      <c r="K81" s="107"/>
      <c r="L81" s="107"/>
      <c r="M81" s="107"/>
      <c r="N81" s="338" t="s">
        <v>386</v>
      </c>
      <c r="O81" s="38">
        <v>1490</v>
      </c>
      <c r="P81" s="345"/>
      <c r="Q81" s="222"/>
    </row>
    <row r="82" spans="2:17" ht="36.75" customHeight="1" outlineLevel="1" x14ac:dyDescent="0.25">
      <c r="B82" s="339"/>
      <c r="C82" s="552"/>
      <c r="D82" s="339"/>
      <c r="E82" s="339"/>
      <c r="F82" s="552"/>
      <c r="G82" s="339"/>
      <c r="H82" s="552"/>
      <c r="I82" s="116"/>
      <c r="J82" s="110"/>
      <c r="K82" s="107"/>
      <c r="L82" s="107"/>
      <c r="M82" s="107"/>
      <c r="N82" s="354"/>
      <c r="O82" s="321"/>
      <c r="P82" s="345"/>
      <c r="Q82" s="222"/>
    </row>
    <row r="83" spans="2:17" ht="15.75" outlineLevel="1" x14ac:dyDescent="0.25">
      <c r="B83" s="339"/>
      <c r="C83" s="552"/>
      <c r="D83" s="339"/>
      <c r="E83" s="339"/>
      <c r="F83" s="552"/>
      <c r="G83" s="339"/>
      <c r="H83" s="552"/>
      <c r="I83" s="116"/>
      <c r="J83" s="110"/>
      <c r="K83" s="107"/>
      <c r="L83" s="107"/>
      <c r="M83" s="107"/>
      <c r="N83" s="338" t="s">
        <v>394</v>
      </c>
      <c r="O83" s="25">
        <v>25.52</v>
      </c>
      <c r="P83" s="345"/>
      <c r="Q83" s="83"/>
    </row>
    <row r="84" spans="2:17" ht="36" customHeight="1" outlineLevel="1" x14ac:dyDescent="0.25">
      <c r="B84" s="339"/>
      <c r="C84" s="552"/>
      <c r="D84" s="339"/>
      <c r="E84" s="339"/>
      <c r="F84" s="552"/>
      <c r="G84" s="339"/>
      <c r="H84" s="552"/>
      <c r="I84" s="116"/>
      <c r="J84" s="110"/>
      <c r="K84" s="107"/>
      <c r="L84" s="107"/>
      <c r="M84" s="107"/>
      <c r="N84" s="354"/>
      <c r="O84" s="237"/>
      <c r="P84" s="345"/>
      <c r="Q84" s="83"/>
    </row>
    <row r="85" spans="2:17" ht="15.75" outlineLevel="1" x14ac:dyDescent="0.25">
      <c r="B85" s="339"/>
      <c r="C85" s="552"/>
      <c r="D85" s="339"/>
      <c r="E85" s="339"/>
      <c r="F85" s="552"/>
      <c r="G85" s="339"/>
      <c r="H85" s="552"/>
      <c r="I85" s="116"/>
      <c r="J85" s="110"/>
      <c r="K85" s="107"/>
      <c r="L85" s="107"/>
      <c r="M85" s="107"/>
      <c r="N85" s="338" t="s">
        <v>388</v>
      </c>
      <c r="O85" s="25">
        <v>44.12</v>
      </c>
      <c r="P85" s="345"/>
      <c r="Q85" s="83"/>
    </row>
    <row r="86" spans="2:17" ht="36" customHeight="1" outlineLevel="1" x14ac:dyDescent="0.25">
      <c r="B86" s="339"/>
      <c r="C86" s="552"/>
      <c r="D86" s="339"/>
      <c r="E86" s="339"/>
      <c r="F86" s="552"/>
      <c r="G86" s="339"/>
      <c r="H86" s="552"/>
      <c r="I86" s="116"/>
      <c r="J86" s="110"/>
      <c r="K86" s="107"/>
      <c r="L86" s="107"/>
      <c r="M86" s="107"/>
      <c r="N86" s="354"/>
      <c r="O86" s="237"/>
      <c r="P86" s="345"/>
      <c r="Q86" s="83"/>
    </row>
    <row r="87" spans="2:17" ht="15.75" outlineLevel="1" x14ac:dyDescent="0.25">
      <c r="B87" s="339"/>
      <c r="C87" s="552"/>
      <c r="D87" s="339"/>
      <c r="E87" s="339"/>
      <c r="F87" s="552"/>
      <c r="G87" s="339"/>
      <c r="H87" s="552"/>
      <c r="I87" s="116"/>
      <c r="J87" s="110"/>
      <c r="K87" s="107"/>
      <c r="L87" s="107"/>
      <c r="M87" s="107"/>
      <c r="N87" s="338" t="s">
        <v>395</v>
      </c>
      <c r="O87" s="38">
        <v>3331</v>
      </c>
      <c r="P87" s="345"/>
      <c r="Q87" s="83"/>
    </row>
    <row r="88" spans="2:17" ht="34.5" customHeight="1" outlineLevel="1" x14ac:dyDescent="0.25">
      <c r="B88" s="354"/>
      <c r="C88" s="109"/>
      <c r="D88" s="354"/>
      <c r="E88" s="354"/>
      <c r="F88" s="109"/>
      <c r="G88" s="354"/>
      <c r="H88" s="109"/>
      <c r="I88" s="116"/>
      <c r="J88" s="110"/>
      <c r="K88" s="107"/>
      <c r="L88" s="107"/>
      <c r="M88" s="107"/>
      <c r="N88" s="354"/>
      <c r="O88" s="322"/>
      <c r="P88" s="160"/>
      <c r="Q88" s="83"/>
    </row>
    <row r="89" spans="2:17" ht="15.75" outlineLevel="1" x14ac:dyDescent="0.25">
      <c r="B89" s="338" t="s">
        <v>401</v>
      </c>
      <c r="C89" s="562"/>
      <c r="D89" s="338" t="s">
        <v>402</v>
      </c>
      <c r="E89" s="338" t="s">
        <v>292</v>
      </c>
      <c r="F89" s="562"/>
      <c r="G89" s="338" t="s">
        <v>262</v>
      </c>
      <c r="H89" s="562"/>
      <c r="I89" s="180">
        <f>SUM(J89:M89)</f>
        <v>8451136.0700000003</v>
      </c>
      <c r="J89" s="181">
        <v>0</v>
      </c>
      <c r="K89" s="138">
        <v>0</v>
      </c>
      <c r="L89" s="138">
        <v>2774913.96</v>
      </c>
      <c r="M89" s="138">
        <v>5676222.1100000003</v>
      </c>
      <c r="N89" s="479" t="s">
        <v>385</v>
      </c>
      <c r="O89" s="25">
        <f>133</f>
        <v>133</v>
      </c>
      <c r="P89" s="515" t="s">
        <v>334</v>
      </c>
      <c r="Q89" s="344" t="s">
        <v>520</v>
      </c>
    </row>
    <row r="90" spans="2:17" ht="36" customHeight="1" outlineLevel="1" x14ac:dyDescent="0.25">
      <c r="B90" s="339"/>
      <c r="C90" s="552"/>
      <c r="D90" s="339"/>
      <c r="E90" s="339"/>
      <c r="F90" s="552"/>
      <c r="G90" s="339"/>
      <c r="H90" s="552"/>
      <c r="I90" s="241"/>
      <c r="J90" s="205"/>
      <c r="K90" s="177"/>
      <c r="L90" s="237"/>
      <c r="M90" s="237"/>
      <c r="N90" s="518"/>
      <c r="O90" s="206"/>
      <c r="P90" s="516"/>
      <c r="Q90" s="345"/>
    </row>
    <row r="91" spans="2:17" ht="15.75" outlineLevel="1" x14ac:dyDescent="0.25">
      <c r="B91" s="339"/>
      <c r="C91" s="552"/>
      <c r="D91" s="339"/>
      <c r="E91" s="339"/>
      <c r="F91" s="552"/>
      <c r="G91" s="339"/>
      <c r="H91" s="552"/>
      <c r="I91" s="149"/>
      <c r="J91" s="110"/>
      <c r="K91" s="107"/>
      <c r="L91" s="150"/>
      <c r="M91" s="150"/>
      <c r="N91" s="479" t="s">
        <v>386</v>
      </c>
      <c r="O91" s="38">
        <f>460+133+194+133</f>
        <v>920</v>
      </c>
      <c r="P91" s="516"/>
      <c r="Q91" s="345"/>
    </row>
    <row r="92" spans="2:17" ht="37.5" customHeight="1" outlineLevel="1" x14ac:dyDescent="0.25">
      <c r="B92" s="339"/>
      <c r="C92" s="552"/>
      <c r="D92" s="339"/>
      <c r="E92" s="339"/>
      <c r="F92" s="552"/>
      <c r="G92" s="339"/>
      <c r="H92" s="552"/>
      <c r="I92" s="149"/>
      <c r="J92" s="110"/>
      <c r="K92" s="107"/>
      <c r="L92" s="150"/>
      <c r="M92" s="150"/>
      <c r="N92" s="518"/>
      <c r="O92" s="240"/>
      <c r="P92" s="516"/>
      <c r="Q92" s="345"/>
    </row>
    <row r="93" spans="2:17" ht="15.75" outlineLevel="1" x14ac:dyDescent="0.25">
      <c r="B93" s="339"/>
      <c r="C93" s="552"/>
      <c r="D93" s="339"/>
      <c r="E93" s="339"/>
      <c r="F93" s="552"/>
      <c r="G93" s="339"/>
      <c r="H93" s="552"/>
      <c r="I93" s="116"/>
      <c r="J93" s="110"/>
      <c r="K93" s="107"/>
      <c r="L93" s="107"/>
      <c r="M93" s="107"/>
      <c r="N93" s="479" t="s">
        <v>394</v>
      </c>
      <c r="O93" s="25">
        <v>5</v>
      </c>
      <c r="P93" s="516"/>
      <c r="Q93" s="345"/>
    </row>
    <row r="94" spans="2:17" ht="36.75" customHeight="1" outlineLevel="1" x14ac:dyDescent="0.25">
      <c r="B94" s="339"/>
      <c r="C94" s="552"/>
      <c r="D94" s="339"/>
      <c r="E94" s="339"/>
      <c r="F94" s="552"/>
      <c r="G94" s="339"/>
      <c r="H94" s="552"/>
      <c r="I94" s="116"/>
      <c r="J94" s="110"/>
      <c r="K94" s="107"/>
      <c r="L94" s="107"/>
      <c r="M94" s="107"/>
      <c r="N94" s="518"/>
      <c r="O94" s="206"/>
      <c r="P94" s="516"/>
      <c r="Q94" s="345"/>
    </row>
    <row r="95" spans="2:17" ht="15.75" outlineLevel="1" x14ac:dyDescent="0.25">
      <c r="B95" s="339"/>
      <c r="C95" s="552"/>
      <c r="D95" s="339"/>
      <c r="E95" s="339"/>
      <c r="F95" s="552"/>
      <c r="G95" s="339"/>
      <c r="H95" s="552"/>
      <c r="I95" s="116"/>
      <c r="J95" s="110"/>
      <c r="K95" s="107"/>
      <c r="L95" s="107"/>
      <c r="M95" s="107"/>
      <c r="N95" s="479" t="s">
        <v>388</v>
      </c>
      <c r="O95" s="25">
        <f>6+3.04+5.78+1.79</f>
        <v>16.61</v>
      </c>
      <c r="P95" s="516"/>
      <c r="Q95" s="345"/>
    </row>
    <row r="96" spans="2:17" ht="38.25" customHeight="1" outlineLevel="1" x14ac:dyDescent="0.25">
      <c r="B96" s="339"/>
      <c r="C96" s="552"/>
      <c r="D96" s="339"/>
      <c r="E96" s="339"/>
      <c r="F96" s="552"/>
      <c r="G96" s="339"/>
      <c r="H96" s="552"/>
      <c r="I96" s="116"/>
      <c r="J96" s="110"/>
      <c r="K96" s="107"/>
      <c r="L96" s="107"/>
      <c r="M96" s="107"/>
      <c r="N96" s="518"/>
      <c r="O96" s="242"/>
      <c r="P96" s="516"/>
      <c r="Q96" s="345"/>
    </row>
    <row r="97" spans="2:17" ht="15.75" outlineLevel="1" x14ac:dyDescent="0.25">
      <c r="B97" s="339"/>
      <c r="C97" s="552"/>
      <c r="D97" s="339"/>
      <c r="E97" s="339"/>
      <c r="F97" s="552"/>
      <c r="G97" s="339"/>
      <c r="H97" s="552"/>
      <c r="I97" s="116"/>
      <c r="J97" s="110"/>
      <c r="K97" s="107"/>
      <c r="L97" s="107"/>
      <c r="M97" s="107"/>
      <c r="N97" s="479" t="s">
        <v>395</v>
      </c>
      <c r="O97" s="38">
        <f>460+82+200+100</f>
        <v>842</v>
      </c>
      <c r="P97" s="516"/>
      <c r="Q97" s="345"/>
    </row>
    <row r="98" spans="2:17" ht="36" customHeight="1" outlineLevel="1" x14ac:dyDescent="0.25">
      <c r="B98" s="50"/>
      <c r="C98" s="109"/>
      <c r="D98" s="50"/>
      <c r="E98" s="50"/>
      <c r="F98" s="109"/>
      <c r="G98" s="50"/>
      <c r="H98" s="109"/>
      <c r="I98" s="116"/>
      <c r="J98" s="110"/>
      <c r="K98" s="107"/>
      <c r="L98" s="107"/>
      <c r="M98" s="151"/>
      <c r="N98" s="518"/>
      <c r="O98" s="207"/>
      <c r="P98" s="160"/>
      <c r="Q98" s="83"/>
    </row>
    <row r="99" spans="2:17" ht="15.75" outlineLevel="1" x14ac:dyDescent="0.25">
      <c r="B99" s="338" t="s">
        <v>403</v>
      </c>
      <c r="C99" s="562"/>
      <c r="D99" s="338" t="s">
        <v>404</v>
      </c>
      <c r="E99" s="338" t="s">
        <v>298</v>
      </c>
      <c r="F99" s="562"/>
      <c r="G99" s="338" t="s">
        <v>262</v>
      </c>
      <c r="H99" s="562"/>
      <c r="I99" s="115">
        <f>SUM(J99:M99)</f>
        <v>2552034.4900000002</v>
      </c>
      <c r="J99" s="84">
        <v>0</v>
      </c>
      <c r="K99" s="67">
        <v>0</v>
      </c>
      <c r="L99" s="67">
        <v>957225.37</v>
      </c>
      <c r="M99" s="148">
        <v>1594809.12</v>
      </c>
      <c r="N99" s="338" t="s">
        <v>385</v>
      </c>
      <c r="O99" s="83">
        <v>150</v>
      </c>
      <c r="P99" s="515" t="s">
        <v>722</v>
      </c>
      <c r="Q99" s="344" t="s">
        <v>723</v>
      </c>
    </row>
    <row r="100" spans="2:17" ht="36" customHeight="1" outlineLevel="1" x14ac:dyDescent="0.25">
      <c r="B100" s="339"/>
      <c r="C100" s="552"/>
      <c r="D100" s="339"/>
      <c r="E100" s="339"/>
      <c r="F100" s="552"/>
      <c r="G100" s="339"/>
      <c r="H100" s="552"/>
      <c r="I100" s="149"/>
      <c r="J100" s="110"/>
      <c r="K100" s="107"/>
      <c r="L100" s="150"/>
      <c r="M100" s="150"/>
      <c r="N100" s="354"/>
      <c r="O100" s="145"/>
      <c r="P100" s="345"/>
      <c r="Q100" s="345"/>
    </row>
    <row r="101" spans="2:17" ht="15.75" outlineLevel="1" x14ac:dyDescent="0.25">
      <c r="B101" s="339"/>
      <c r="C101" s="552"/>
      <c r="D101" s="339"/>
      <c r="E101" s="339"/>
      <c r="F101" s="552"/>
      <c r="G101" s="339"/>
      <c r="H101" s="552"/>
      <c r="I101" s="116"/>
      <c r="J101" s="110"/>
      <c r="K101" s="107"/>
      <c r="L101" s="107"/>
      <c r="M101" s="151"/>
      <c r="N101" s="338" t="s">
        <v>386</v>
      </c>
      <c r="O101" s="25">
        <v>213</v>
      </c>
      <c r="P101" s="516"/>
      <c r="Q101" s="345"/>
    </row>
    <row r="102" spans="2:17" ht="35.25" customHeight="1" outlineLevel="1" x14ac:dyDescent="0.25">
      <c r="B102" s="339"/>
      <c r="C102" s="552"/>
      <c r="D102" s="339"/>
      <c r="E102" s="339"/>
      <c r="F102" s="552"/>
      <c r="G102" s="339"/>
      <c r="H102" s="552"/>
      <c r="I102" s="116"/>
      <c r="J102" s="110"/>
      <c r="K102" s="107"/>
      <c r="L102" s="107"/>
      <c r="M102" s="151"/>
      <c r="N102" s="354"/>
      <c r="O102" s="143"/>
      <c r="P102" s="516"/>
      <c r="Q102" s="345"/>
    </row>
    <row r="103" spans="2:17" ht="15.75" outlineLevel="1" x14ac:dyDescent="0.25">
      <c r="B103" s="339"/>
      <c r="C103" s="552"/>
      <c r="D103" s="339"/>
      <c r="E103" s="339"/>
      <c r="F103" s="552"/>
      <c r="G103" s="339"/>
      <c r="H103" s="552"/>
      <c r="I103" s="116"/>
      <c r="J103" s="110"/>
      <c r="K103" s="107"/>
      <c r="L103" s="107"/>
      <c r="M103" s="151"/>
      <c r="N103" s="338" t="s">
        <v>394</v>
      </c>
      <c r="O103" s="25">
        <v>3.8</v>
      </c>
      <c r="P103" s="516"/>
      <c r="Q103" s="345"/>
    </row>
    <row r="104" spans="2:17" ht="36" customHeight="1" outlineLevel="1" x14ac:dyDescent="0.25">
      <c r="B104" s="339"/>
      <c r="C104" s="552"/>
      <c r="D104" s="339"/>
      <c r="E104" s="339"/>
      <c r="F104" s="552"/>
      <c r="G104" s="339"/>
      <c r="H104" s="552"/>
      <c r="I104" s="116"/>
      <c r="J104" s="110"/>
      <c r="K104" s="107"/>
      <c r="L104" s="107"/>
      <c r="M104" s="107"/>
      <c r="N104" s="354"/>
      <c r="O104" s="145"/>
      <c r="P104" s="345"/>
      <c r="Q104" s="345"/>
    </row>
    <row r="105" spans="2:17" ht="15.75" outlineLevel="1" x14ac:dyDescent="0.25">
      <c r="B105" s="339"/>
      <c r="C105" s="552"/>
      <c r="D105" s="339"/>
      <c r="E105" s="339"/>
      <c r="F105" s="552"/>
      <c r="G105" s="339"/>
      <c r="H105" s="552"/>
      <c r="I105" s="116"/>
      <c r="J105" s="110"/>
      <c r="K105" s="107"/>
      <c r="L105" s="107"/>
      <c r="M105" s="151"/>
      <c r="N105" s="338" t="s">
        <v>388</v>
      </c>
      <c r="O105" s="25">
        <v>6.3</v>
      </c>
      <c r="P105" s="516"/>
      <c r="Q105" s="345"/>
    </row>
    <row r="106" spans="2:17" ht="35.25" customHeight="1" x14ac:dyDescent="0.25">
      <c r="B106" s="50"/>
      <c r="C106" s="109"/>
      <c r="D106" s="50"/>
      <c r="E106" s="50"/>
      <c r="F106" s="109"/>
      <c r="G106" s="50"/>
      <c r="H106" s="109"/>
      <c r="I106" s="116"/>
      <c r="J106" s="110"/>
      <c r="K106" s="107"/>
      <c r="L106" s="107"/>
      <c r="M106" s="107"/>
      <c r="N106" s="354"/>
      <c r="O106" s="143"/>
      <c r="P106" s="83"/>
      <c r="Q106" s="83"/>
    </row>
    <row r="107" spans="2:17" ht="15.75" x14ac:dyDescent="0.25">
      <c r="B107" s="504" t="s">
        <v>105</v>
      </c>
      <c r="C107" s="504"/>
      <c r="D107" s="504"/>
      <c r="E107" s="504"/>
      <c r="F107" s="504"/>
      <c r="G107" s="504"/>
      <c r="H107" s="504"/>
      <c r="I107" s="184">
        <f>I52</f>
        <v>39849733.700000003</v>
      </c>
      <c r="J107" s="184">
        <f>J52</f>
        <v>0</v>
      </c>
      <c r="K107" s="184">
        <f>K52</f>
        <v>0</v>
      </c>
      <c r="L107" s="216">
        <f>L52</f>
        <v>15171604.729999999</v>
      </c>
      <c r="M107" s="216">
        <f>M52</f>
        <v>24678128.970000003</v>
      </c>
      <c r="N107" s="619"/>
      <c r="O107" s="619"/>
      <c r="P107" s="619"/>
      <c r="Q107" s="619"/>
    </row>
    <row r="108" spans="2:17" ht="15.75" x14ac:dyDescent="0.25">
      <c r="B108" s="509"/>
      <c r="C108" s="509"/>
      <c r="D108" s="509"/>
      <c r="E108" s="509"/>
      <c r="F108" s="509"/>
      <c r="G108" s="509"/>
      <c r="H108" s="509"/>
      <c r="I108" s="324"/>
      <c r="J108" s="185"/>
      <c r="K108" s="185"/>
      <c r="L108" s="325"/>
      <c r="M108" s="325"/>
      <c r="N108" s="627"/>
      <c r="O108" s="627"/>
      <c r="P108" s="627"/>
      <c r="Q108" s="627"/>
    </row>
    <row r="109" spans="2:17" ht="32.25" customHeight="1" x14ac:dyDescent="0.25">
      <c r="B109" s="588" t="s">
        <v>734</v>
      </c>
      <c r="C109" s="588"/>
      <c r="D109" s="588"/>
      <c r="E109" s="588"/>
      <c r="F109" s="588"/>
      <c r="G109" s="588"/>
      <c r="H109" s="588"/>
      <c r="I109" s="588"/>
      <c r="J109" s="588"/>
      <c r="K109" s="588"/>
      <c r="L109" s="588"/>
      <c r="M109" s="588"/>
      <c r="N109" s="588"/>
      <c r="O109" s="588"/>
      <c r="P109" s="588"/>
      <c r="Q109" s="588"/>
    </row>
    <row r="110" spans="2:17" ht="15.75" x14ac:dyDescent="0.25">
      <c r="B110" s="16"/>
      <c r="C110" s="15"/>
      <c r="D110" s="16"/>
      <c r="E110" s="15"/>
      <c r="F110" s="15"/>
      <c r="G110" s="16"/>
      <c r="H110" s="15"/>
      <c r="I110" s="119"/>
      <c r="J110" s="42"/>
      <c r="K110" s="21"/>
      <c r="L110" s="21"/>
      <c r="M110" s="21"/>
      <c r="N110" s="16"/>
      <c r="O110" s="14"/>
      <c r="P110" s="16"/>
      <c r="Q110" s="16"/>
    </row>
    <row r="111" spans="2:17" ht="15.75" x14ac:dyDescent="0.25">
      <c r="B111" s="448" t="s">
        <v>106</v>
      </c>
      <c r="C111" s="448"/>
      <c r="D111" s="448"/>
      <c r="E111" s="448"/>
      <c r="N111" s="16"/>
      <c r="O111" s="17"/>
      <c r="P111" s="18"/>
      <c r="Q111" s="16"/>
    </row>
    <row r="112" spans="2:17" ht="15.75" x14ac:dyDescent="0.25">
      <c r="B112" s="10" t="s">
        <v>3</v>
      </c>
      <c r="C112" s="401" t="s">
        <v>107</v>
      </c>
      <c r="D112" s="401"/>
      <c r="E112" s="401"/>
      <c r="F112" s="400" t="s">
        <v>108</v>
      </c>
      <c r="G112" s="400"/>
      <c r="H112" s="400"/>
      <c r="I112" s="400"/>
      <c r="J112" s="401" t="s">
        <v>109</v>
      </c>
      <c r="K112" s="400"/>
      <c r="L112" s="400"/>
      <c r="M112" s="400"/>
      <c r="N112" s="16"/>
      <c r="O112" s="14"/>
      <c r="P112" s="18"/>
      <c r="Q112" s="16"/>
    </row>
    <row r="113" spans="2:17" ht="15.75" x14ac:dyDescent="0.25">
      <c r="B113" s="4">
        <v>1</v>
      </c>
      <c r="C113" s="365">
        <v>2</v>
      </c>
      <c r="D113" s="365"/>
      <c r="E113" s="365"/>
      <c r="F113" s="365">
        <v>3</v>
      </c>
      <c r="G113" s="365"/>
      <c r="H113" s="365"/>
      <c r="I113" s="365"/>
      <c r="J113" s="365">
        <v>4</v>
      </c>
      <c r="K113" s="365"/>
      <c r="L113" s="365"/>
      <c r="M113" s="365"/>
      <c r="N113" s="16"/>
      <c r="O113" s="17"/>
      <c r="P113" s="18"/>
      <c r="Q113" s="16"/>
    </row>
    <row r="114" spans="2:17" ht="32.25" customHeight="1" x14ac:dyDescent="0.25">
      <c r="B114" s="8"/>
      <c r="C114" s="485" t="s">
        <v>304</v>
      </c>
      <c r="D114" s="485"/>
      <c r="E114" s="485"/>
      <c r="F114" s="456"/>
      <c r="G114" s="456"/>
      <c r="H114" s="456"/>
      <c r="I114" s="456"/>
      <c r="J114" s="456"/>
      <c r="K114" s="456"/>
      <c r="L114" s="456"/>
      <c r="M114" s="456"/>
      <c r="N114" s="16"/>
      <c r="O114" s="14"/>
      <c r="P114" s="18"/>
      <c r="Q114" s="16"/>
    </row>
    <row r="115" spans="2:17" ht="15.75" x14ac:dyDescent="0.25">
      <c r="N115" s="16"/>
      <c r="O115" s="17"/>
      <c r="P115" s="18"/>
      <c r="Q115" s="16"/>
    </row>
    <row r="116" spans="2:17" ht="15.75" x14ac:dyDescent="0.25">
      <c r="B116" s="448" t="s">
        <v>110</v>
      </c>
      <c r="C116" s="448"/>
      <c r="D116" s="448"/>
      <c r="E116" s="448"/>
      <c r="F116" s="448"/>
      <c r="N116" s="16"/>
      <c r="O116" s="14"/>
      <c r="P116" s="18"/>
      <c r="Q116" s="16"/>
    </row>
    <row r="117" spans="2:17" ht="15.75" x14ac:dyDescent="0.25">
      <c r="B117" s="10" t="s">
        <v>3</v>
      </c>
      <c r="C117" s="400" t="s">
        <v>111</v>
      </c>
      <c r="D117" s="400"/>
      <c r="E117" s="400"/>
      <c r="F117" s="400" t="s">
        <v>108</v>
      </c>
      <c r="G117" s="400"/>
      <c r="H117" s="400"/>
      <c r="I117" s="400"/>
      <c r="J117" s="401" t="s">
        <v>112</v>
      </c>
      <c r="K117" s="400"/>
      <c r="L117" s="400"/>
      <c r="M117" s="400"/>
      <c r="N117" s="16"/>
      <c r="O117" s="17"/>
      <c r="P117" s="18"/>
      <c r="Q117" s="16"/>
    </row>
    <row r="118" spans="2:17" ht="15.75" x14ac:dyDescent="0.25">
      <c r="B118" s="4">
        <v>1</v>
      </c>
      <c r="C118" s="365">
        <v>2</v>
      </c>
      <c r="D118" s="365"/>
      <c r="E118" s="365"/>
      <c r="F118" s="365">
        <v>3</v>
      </c>
      <c r="G118" s="365"/>
      <c r="H118" s="365"/>
      <c r="I118" s="365"/>
      <c r="J118" s="365">
        <v>4</v>
      </c>
      <c r="K118" s="365"/>
      <c r="L118" s="365"/>
      <c r="M118" s="365"/>
      <c r="N118" s="16"/>
      <c r="O118" s="14"/>
      <c r="P118" s="18"/>
      <c r="Q118" s="16"/>
    </row>
    <row r="119" spans="2:17" ht="48" customHeight="1" x14ac:dyDescent="0.25">
      <c r="B119" s="8"/>
      <c r="C119" s="485" t="s">
        <v>305</v>
      </c>
      <c r="D119" s="485"/>
      <c r="E119" s="485"/>
      <c r="F119" s="456"/>
      <c r="G119" s="456"/>
      <c r="H119" s="456"/>
      <c r="I119" s="456"/>
      <c r="J119" s="456"/>
      <c r="K119" s="456"/>
      <c r="L119" s="456"/>
      <c r="M119" s="456"/>
      <c r="N119" s="16"/>
      <c r="O119" s="13"/>
      <c r="P119" s="18"/>
      <c r="Q119" s="16"/>
    </row>
    <row r="120" spans="2:17" ht="15.75" x14ac:dyDescent="0.25">
      <c r="N120" s="16"/>
      <c r="O120" s="14"/>
      <c r="P120" s="18"/>
      <c r="Q120" s="16"/>
    </row>
    <row r="121" spans="2:17" ht="15.75" x14ac:dyDescent="0.25">
      <c r="B121" s="448" t="s">
        <v>113</v>
      </c>
      <c r="C121" s="448"/>
      <c r="D121" s="448"/>
    </row>
    <row r="122" spans="2:17" ht="15.75" x14ac:dyDescent="0.25">
      <c r="B122" s="10" t="s">
        <v>3</v>
      </c>
      <c r="C122" s="401" t="s">
        <v>114</v>
      </c>
      <c r="D122" s="401"/>
      <c r="E122" s="401"/>
      <c r="F122" s="449" t="s">
        <v>115</v>
      </c>
      <c r="G122" s="450"/>
      <c r="H122" s="450"/>
      <c r="I122" s="450"/>
      <c r="J122" s="450"/>
      <c r="K122" s="450"/>
      <c r="L122" s="450"/>
      <c r="M122" s="451"/>
    </row>
    <row r="123" spans="2:17" ht="15.75" x14ac:dyDescent="0.25">
      <c r="B123" s="4">
        <v>1</v>
      </c>
      <c r="C123" s="365">
        <v>2</v>
      </c>
      <c r="D123" s="365"/>
      <c r="E123" s="365"/>
      <c r="F123" s="452">
        <v>3</v>
      </c>
      <c r="G123" s="453"/>
      <c r="H123" s="453"/>
      <c r="I123" s="453"/>
      <c r="J123" s="453"/>
      <c r="K123" s="453"/>
      <c r="L123" s="453"/>
      <c r="M123" s="454"/>
    </row>
    <row r="124" spans="2:17" ht="19.149999999999999" customHeight="1" x14ac:dyDescent="0.25">
      <c r="B124" s="26" t="s">
        <v>15</v>
      </c>
      <c r="C124" s="444" t="s">
        <v>16</v>
      </c>
      <c r="D124" s="444"/>
      <c r="E124" s="444"/>
      <c r="F124" s="445" t="s">
        <v>16</v>
      </c>
      <c r="G124" s="446"/>
      <c r="H124" s="446"/>
      <c r="I124" s="446"/>
      <c r="J124" s="446"/>
      <c r="K124" s="446"/>
      <c r="L124" s="446"/>
      <c r="M124" s="447"/>
    </row>
    <row r="126" spans="2:17" ht="15.75" x14ac:dyDescent="0.25">
      <c r="B126" s="448" t="s">
        <v>116</v>
      </c>
      <c r="C126" s="448"/>
      <c r="D126" s="448"/>
      <c r="E126" s="448"/>
      <c r="F126" s="448"/>
      <c r="G126" s="448"/>
    </row>
    <row r="127" spans="2:17" ht="15.75" x14ac:dyDescent="0.25">
      <c r="B127" s="10" t="s">
        <v>3</v>
      </c>
      <c r="C127" s="449" t="s">
        <v>117</v>
      </c>
      <c r="D127" s="450"/>
      <c r="E127" s="450"/>
      <c r="F127" s="450"/>
      <c r="G127" s="450"/>
      <c r="H127" s="450"/>
      <c r="I127" s="450"/>
      <c r="J127" s="450"/>
      <c r="K127" s="450"/>
      <c r="L127" s="450"/>
      <c r="M127" s="451"/>
    </row>
    <row r="128" spans="2:17" ht="15.75" x14ac:dyDescent="0.25">
      <c r="B128" s="4">
        <v>1</v>
      </c>
      <c r="C128" s="452">
        <v>2</v>
      </c>
      <c r="D128" s="453"/>
      <c r="E128" s="453"/>
      <c r="F128" s="453"/>
      <c r="G128" s="453"/>
      <c r="H128" s="453"/>
      <c r="I128" s="453"/>
      <c r="J128" s="453"/>
      <c r="K128" s="453"/>
      <c r="L128" s="453"/>
      <c r="M128" s="454"/>
    </row>
    <row r="129" spans="2:13" ht="15.75" x14ac:dyDescent="0.25">
      <c r="B129" s="8"/>
      <c r="C129" s="529" t="s">
        <v>306</v>
      </c>
      <c r="D129" s="530"/>
      <c r="E129" s="530"/>
      <c r="F129" s="530"/>
      <c r="G129" s="530"/>
      <c r="H129" s="530"/>
      <c r="I129" s="530"/>
      <c r="J129" s="530"/>
      <c r="K129" s="530"/>
      <c r="L129" s="530"/>
      <c r="M129" s="531"/>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98" priority="12">
      <formula>$L$52&gt;$I$52*0.85</formula>
    </cfRule>
  </conditionalFormatting>
  <conditionalFormatting sqref="L69">
    <cfRule type="expression" dxfId="97" priority="11">
      <formula>$L$69&gt;$I$69*0.85</formula>
    </cfRule>
  </conditionalFormatting>
  <conditionalFormatting sqref="L75">
    <cfRule type="expression" dxfId="96" priority="10">
      <formula>$L$75&gt;$I$75*0.85</formula>
    </cfRule>
  </conditionalFormatting>
  <conditionalFormatting sqref="L79">
    <cfRule type="expression" dxfId="95" priority="2">
      <formula>$L$79&gt;$I$79*0.85</formula>
    </cfRule>
  </conditionalFormatting>
  <conditionalFormatting sqref="L89">
    <cfRule type="expression" dxfId="94" priority="5">
      <formula>$L$89&gt;$I$89*0.85</formula>
    </cfRule>
  </conditionalFormatting>
  <conditionalFormatting sqref="L99">
    <cfRule type="expression" dxfId="93" priority="1">
      <formula>$L$99&gt;$I$99*0.85</formula>
    </cfRule>
  </conditionalFormatting>
  <conditionalFormatting sqref="L107">
    <cfRule type="expression" dxfId="92"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94"/>
  <sheetViews>
    <sheetView zoomScaleNormal="100" workbookViewId="0">
      <pane ySplit="4" topLeftCell="A84" activePane="bottomLeft" state="frozen"/>
      <selection activeCell="P125" sqref="P125:P129"/>
      <selection pane="bottomLeft" activeCell="L65" sqref="L65"/>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6.85546875" customWidth="1"/>
    <col min="10" max="10" width="10.7109375" customWidth="1"/>
    <col min="11" max="11" width="14.7109375" customWidth="1"/>
    <col min="12" max="12" width="17.140625" customWidth="1"/>
    <col min="13" max="13" width="18.28515625" bestFit="1" customWidth="1"/>
    <col min="14" max="14" width="44.7109375" customWidth="1"/>
    <col min="15" max="15" width="12.42578125" customWidth="1"/>
    <col min="16" max="17" width="14.28515625" customWidth="1"/>
    <col min="19" max="19" width="29.42578125" customWidth="1"/>
  </cols>
  <sheetData>
    <row r="1" spans="2:17" ht="15.75" x14ac:dyDescent="0.25">
      <c r="B1" s="7"/>
      <c r="C1" s="7"/>
      <c r="D1" s="7"/>
      <c r="E1" s="7"/>
      <c r="F1" s="7"/>
      <c r="G1" s="7"/>
      <c r="H1" s="7"/>
      <c r="I1" s="7"/>
      <c r="J1" s="7"/>
      <c r="K1" s="7"/>
      <c r="L1" s="7"/>
      <c r="M1" s="7"/>
      <c r="N1" s="7"/>
      <c r="O1" s="7"/>
      <c r="P1" s="7"/>
      <c r="Q1" s="7"/>
    </row>
    <row r="2" spans="2:17" ht="15.75" x14ac:dyDescent="0.25">
      <c r="B2" s="399" t="s">
        <v>237</v>
      </c>
      <c r="C2" s="399"/>
      <c r="D2" s="399"/>
      <c r="E2" s="399"/>
      <c r="F2" s="399"/>
      <c r="G2" s="399"/>
      <c r="H2" s="399"/>
      <c r="I2" s="399"/>
      <c r="J2" s="399"/>
      <c r="K2" s="399"/>
      <c r="L2" s="399"/>
      <c r="M2" s="399"/>
      <c r="N2" s="399"/>
      <c r="O2" s="399"/>
      <c r="P2" s="399"/>
      <c r="Q2" s="399"/>
    </row>
    <row r="3" spans="2:17" ht="15.75" x14ac:dyDescent="0.25">
      <c r="B3" s="6"/>
      <c r="C3" s="6"/>
      <c r="D3" s="6"/>
      <c r="E3" s="6"/>
      <c r="F3" s="6"/>
      <c r="G3" s="6"/>
      <c r="H3" s="6"/>
      <c r="I3" s="6"/>
      <c r="J3" s="6"/>
      <c r="K3" s="6"/>
      <c r="L3" s="6"/>
      <c r="M3" s="6"/>
      <c r="N3" s="6"/>
      <c r="O3" s="6"/>
      <c r="P3" s="6"/>
      <c r="Q3" s="6"/>
    </row>
    <row r="4" spans="2:17" ht="15.75" x14ac:dyDescent="0.25">
      <c r="B4" s="505" t="s">
        <v>766</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87" t="s">
        <v>120</v>
      </c>
      <c r="D10" s="388"/>
      <c r="E10" s="391" t="s">
        <v>405</v>
      </c>
      <c r="F10" s="392"/>
      <c r="G10" s="393"/>
      <c r="H10" s="397">
        <v>0</v>
      </c>
      <c r="I10" s="438"/>
      <c r="J10" s="438"/>
      <c r="K10" s="397">
        <v>0</v>
      </c>
      <c r="L10" s="438"/>
      <c r="M10" s="438"/>
      <c r="N10" s="12">
        <v>211</v>
      </c>
    </row>
    <row r="11" spans="2:17" ht="15.75" x14ac:dyDescent="0.25">
      <c r="B11" s="543"/>
      <c r="C11" s="405"/>
      <c r="D11" s="406"/>
      <c r="E11" s="407"/>
      <c r="F11" s="408"/>
      <c r="G11" s="409"/>
      <c r="H11" s="106"/>
      <c r="I11" s="128"/>
      <c r="J11" s="129"/>
      <c r="K11" s="106"/>
      <c r="L11" s="128"/>
      <c r="M11" s="129"/>
      <c r="N11" s="152"/>
    </row>
    <row r="12" spans="2:17" ht="15.75" x14ac:dyDescent="0.25">
      <c r="B12" s="544"/>
      <c r="C12" s="389"/>
      <c r="D12" s="390"/>
      <c r="E12" s="394"/>
      <c r="F12" s="395"/>
      <c r="G12" s="396"/>
      <c r="H12" s="384" t="s">
        <v>20</v>
      </c>
      <c r="I12" s="385"/>
      <c r="J12" s="386"/>
      <c r="K12" s="384" t="s">
        <v>18</v>
      </c>
      <c r="L12" s="385"/>
      <c r="M12" s="386"/>
      <c r="N12" s="11" t="s">
        <v>23</v>
      </c>
      <c r="O12" s="36"/>
      <c r="P12" s="37"/>
    </row>
    <row r="15" spans="2:17" ht="15.75" x14ac:dyDescent="0.25">
      <c r="B15" s="374" t="s">
        <v>71</v>
      </c>
      <c r="C15" s="374"/>
      <c r="D15" s="374"/>
      <c r="E15" s="374"/>
      <c r="F15" s="374"/>
      <c r="G15" s="374"/>
    </row>
    <row r="16" spans="2:17" ht="15.75" x14ac:dyDescent="0.25">
      <c r="B16" s="375" t="s">
        <v>72</v>
      </c>
      <c r="C16" s="375"/>
      <c r="D16" s="375"/>
      <c r="E16" s="375"/>
      <c r="F16" s="375" t="s">
        <v>73</v>
      </c>
      <c r="G16" s="375"/>
      <c r="H16" s="375"/>
    </row>
    <row r="17" spans="2:8" ht="15.75" x14ac:dyDescent="0.25">
      <c r="B17" s="545">
        <v>1</v>
      </c>
      <c r="C17" s="545"/>
      <c r="D17" s="545"/>
      <c r="E17" s="545"/>
      <c r="F17" s="545">
        <v>2</v>
      </c>
      <c r="G17" s="545"/>
      <c r="H17" s="545"/>
    </row>
    <row r="18" spans="2:8" ht="15.75" customHeight="1" x14ac:dyDescent="0.25">
      <c r="B18" s="579" t="s">
        <v>74</v>
      </c>
      <c r="C18" s="580"/>
      <c r="D18" s="580"/>
      <c r="E18" s="581"/>
      <c r="F18" s="600">
        <f>F20+F22+F26+F32</f>
        <v>7788964.29</v>
      </c>
      <c r="G18" s="600"/>
      <c r="H18" s="600"/>
    </row>
    <row r="19" spans="2:8" ht="15.75" x14ac:dyDescent="0.25">
      <c r="B19" s="582"/>
      <c r="C19" s="583"/>
      <c r="D19" s="583"/>
      <c r="E19" s="584"/>
      <c r="F19" s="410"/>
      <c r="G19" s="411"/>
      <c r="H19" s="412"/>
    </row>
    <row r="20" spans="2:8" ht="15.75" x14ac:dyDescent="0.25">
      <c r="B20" s="372" t="s">
        <v>75</v>
      </c>
      <c r="C20" s="372"/>
      <c r="D20" s="372"/>
      <c r="E20" s="372"/>
      <c r="F20" s="527"/>
      <c r="G20" s="527"/>
      <c r="H20" s="527"/>
    </row>
    <row r="21" spans="2:8" ht="15.75" x14ac:dyDescent="0.25">
      <c r="B21" s="368"/>
      <c r="C21" s="368"/>
      <c r="D21" s="368"/>
      <c r="E21" s="368"/>
      <c r="F21" s="527"/>
      <c r="G21" s="527"/>
      <c r="H21" s="527"/>
    </row>
    <row r="22" spans="2:8" ht="31.15" customHeight="1" x14ac:dyDescent="0.25">
      <c r="B22" s="372" t="s">
        <v>312</v>
      </c>
      <c r="C22" s="372"/>
      <c r="D22" s="372"/>
      <c r="E22" s="372"/>
      <c r="F22" s="528">
        <f>F25</f>
        <v>0</v>
      </c>
      <c r="G22" s="528"/>
      <c r="H22" s="528"/>
    </row>
    <row r="23" spans="2:8" ht="15.75" x14ac:dyDescent="0.25">
      <c r="B23" s="368" t="s">
        <v>253</v>
      </c>
      <c r="C23" s="368"/>
      <c r="D23" s="368"/>
      <c r="E23" s="368"/>
      <c r="F23" s="527"/>
      <c r="G23" s="527"/>
      <c r="H23" s="527"/>
    </row>
    <row r="24" spans="2:8" ht="31.5" customHeight="1" x14ac:dyDescent="0.25">
      <c r="B24" s="368" t="s">
        <v>254</v>
      </c>
      <c r="C24" s="368"/>
      <c r="D24" s="368"/>
      <c r="E24" s="368"/>
      <c r="F24" s="527"/>
      <c r="G24" s="527"/>
      <c r="H24" s="527"/>
    </row>
    <row r="25" spans="2:8" ht="15.75" x14ac:dyDescent="0.25">
      <c r="B25" s="368" t="s">
        <v>76</v>
      </c>
      <c r="C25" s="368"/>
      <c r="D25" s="368"/>
      <c r="E25" s="368"/>
      <c r="F25" s="527"/>
      <c r="G25" s="527"/>
      <c r="H25" s="527"/>
    </row>
    <row r="26" spans="2:8" ht="15.75" customHeight="1" x14ac:dyDescent="0.25">
      <c r="B26" s="579" t="s">
        <v>313</v>
      </c>
      <c r="C26" s="580"/>
      <c r="D26" s="580"/>
      <c r="E26" s="581"/>
      <c r="F26" s="600">
        <f>F30</f>
        <v>7788964.29</v>
      </c>
      <c r="G26" s="600"/>
      <c r="H26" s="600"/>
    </row>
    <row r="27" spans="2:8" ht="15.75" x14ac:dyDescent="0.25">
      <c r="B27" s="582"/>
      <c r="C27" s="583"/>
      <c r="D27" s="583"/>
      <c r="E27" s="584"/>
      <c r="F27" s="410"/>
      <c r="G27" s="411"/>
      <c r="H27" s="412"/>
    </row>
    <row r="28" spans="2:8" ht="15.75" x14ac:dyDescent="0.25">
      <c r="B28" s="368" t="s">
        <v>255</v>
      </c>
      <c r="C28" s="368"/>
      <c r="D28" s="368"/>
      <c r="E28" s="368"/>
      <c r="F28" s="527"/>
      <c r="G28" s="527"/>
      <c r="H28" s="527"/>
    </row>
    <row r="29" spans="2:8" ht="31.5" customHeight="1" x14ac:dyDescent="0.25">
      <c r="B29" s="368" t="s">
        <v>256</v>
      </c>
      <c r="C29" s="368"/>
      <c r="D29" s="368"/>
      <c r="E29" s="368"/>
      <c r="F29" s="527"/>
      <c r="G29" s="527"/>
      <c r="H29" s="527"/>
    </row>
    <row r="30" spans="2:8" ht="15.75" customHeight="1" x14ac:dyDescent="0.25">
      <c r="B30" s="479" t="s">
        <v>77</v>
      </c>
      <c r="C30" s="588"/>
      <c r="D30" s="588"/>
      <c r="E30" s="487"/>
      <c r="F30" s="497">
        <f>L72</f>
        <v>7788964.29</v>
      </c>
      <c r="G30" s="497"/>
      <c r="H30" s="497"/>
    </row>
    <row r="31" spans="2:8" ht="15.75" x14ac:dyDescent="0.25">
      <c r="B31" s="518"/>
      <c r="C31" s="589"/>
      <c r="D31" s="589"/>
      <c r="E31" s="590"/>
      <c r="F31" s="427"/>
      <c r="G31" s="428"/>
      <c r="H31" s="429"/>
    </row>
    <row r="32" spans="2:8" ht="15.75" x14ac:dyDescent="0.25">
      <c r="B32" s="372" t="s">
        <v>257</v>
      </c>
      <c r="C32" s="372"/>
      <c r="D32" s="372"/>
      <c r="E32" s="372"/>
      <c r="F32" s="527"/>
      <c r="G32" s="527"/>
      <c r="H32" s="527"/>
    </row>
    <row r="33" spans="2:19" ht="15.75" x14ac:dyDescent="0.25">
      <c r="B33" s="368"/>
      <c r="C33" s="368"/>
      <c r="D33" s="368"/>
      <c r="E33" s="368"/>
      <c r="F33" s="527"/>
      <c r="G33" s="527"/>
      <c r="H33" s="527"/>
    </row>
    <row r="34" spans="2:19" ht="15.75" x14ac:dyDescent="0.25">
      <c r="B34" s="579" t="s">
        <v>78</v>
      </c>
      <c r="C34" s="580"/>
      <c r="D34" s="580"/>
      <c r="E34" s="581"/>
      <c r="F34" s="600">
        <f>SUM(F36,F38:H39)</f>
        <v>1374524.1199999999</v>
      </c>
      <c r="G34" s="600"/>
      <c r="H34" s="600"/>
    </row>
    <row r="35" spans="2:19" ht="15.75" x14ac:dyDescent="0.25">
      <c r="B35" s="582"/>
      <c r="C35" s="583"/>
      <c r="D35" s="583"/>
      <c r="E35" s="584"/>
      <c r="F35" s="410"/>
      <c r="G35" s="411"/>
      <c r="H35" s="412"/>
    </row>
    <row r="36" spans="2:19" ht="15.75" customHeight="1" x14ac:dyDescent="0.25">
      <c r="B36" s="479" t="s">
        <v>79</v>
      </c>
      <c r="C36" s="588"/>
      <c r="D36" s="588"/>
      <c r="E36" s="487"/>
      <c r="F36" s="497">
        <f>M72</f>
        <v>1374524.1199999999</v>
      </c>
      <c r="G36" s="497"/>
      <c r="H36" s="497"/>
    </row>
    <row r="37" spans="2:19" ht="15.75" x14ac:dyDescent="0.25">
      <c r="B37" s="518"/>
      <c r="C37" s="589"/>
      <c r="D37" s="589"/>
      <c r="E37" s="590"/>
      <c r="F37" s="427"/>
      <c r="G37" s="428"/>
      <c r="H37" s="429"/>
    </row>
    <row r="38" spans="2:19" ht="15.75" x14ac:dyDescent="0.25">
      <c r="B38" s="368" t="s">
        <v>80</v>
      </c>
      <c r="C38" s="368"/>
      <c r="D38" s="368"/>
      <c r="E38" s="368"/>
      <c r="F38" s="527">
        <v>0</v>
      </c>
      <c r="G38" s="527"/>
      <c r="H38" s="527"/>
    </row>
    <row r="39" spans="2:19" ht="15.75" x14ac:dyDescent="0.25">
      <c r="B39" s="368" t="s">
        <v>81</v>
      </c>
      <c r="C39" s="368"/>
      <c r="D39" s="368"/>
      <c r="E39" s="368"/>
      <c r="F39" s="527">
        <v>0</v>
      </c>
      <c r="G39" s="527"/>
      <c r="H39" s="527"/>
    </row>
    <row r="40" spans="2:19" ht="15.75" x14ac:dyDescent="0.25">
      <c r="B40" s="615" t="s">
        <v>82</v>
      </c>
      <c r="C40" s="615"/>
      <c r="D40" s="615"/>
      <c r="E40" s="615"/>
      <c r="F40" s="600">
        <f>F18+F34</f>
        <v>9163488.4100000001</v>
      </c>
      <c r="G40" s="600"/>
      <c r="H40" s="600"/>
    </row>
    <row r="41" spans="2:19" ht="15.75" x14ac:dyDescent="0.25">
      <c r="B41" s="382"/>
      <c r="C41" s="383"/>
      <c r="D41" s="383"/>
      <c r="E41" s="612"/>
      <c r="F41" s="410"/>
      <c r="G41" s="411"/>
      <c r="H41" s="412"/>
    </row>
    <row r="43" spans="2:19" ht="15.75" x14ac:dyDescent="0.25">
      <c r="B43" s="374" t="s">
        <v>83</v>
      </c>
      <c r="C43" s="374"/>
      <c r="D43" s="374"/>
      <c r="E43" s="374"/>
      <c r="F43" s="374"/>
      <c r="G43" s="374"/>
      <c r="H43" s="374"/>
    </row>
    <row r="44" spans="2:19" ht="16.149999999999999" customHeight="1" x14ac:dyDescent="0.25">
      <c r="B44" s="435" t="s">
        <v>84</v>
      </c>
      <c r="C44" s="401" t="s">
        <v>85</v>
      </c>
      <c r="D44" s="401" t="s">
        <v>86</v>
      </c>
      <c r="E44" s="401" t="s">
        <v>87</v>
      </c>
      <c r="F44" s="401" t="s">
        <v>88</v>
      </c>
      <c r="G44" s="401" t="s">
        <v>89</v>
      </c>
      <c r="H44" s="401" t="s">
        <v>90</v>
      </c>
      <c r="I44" s="401" t="s">
        <v>91</v>
      </c>
      <c r="J44" s="401"/>
      <c r="K44" s="401"/>
      <c r="L44" s="401"/>
      <c r="M44" s="401"/>
      <c r="N44" s="401" t="s">
        <v>6</v>
      </c>
      <c r="O44" s="401"/>
      <c r="P44" s="401" t="s">
        <v>92</v>
      </c>
      <c r="Q44" s="401" t="s">
        <v>93</v>
      </c>
    </row>
    <row r="45" spans="2:19" ht="46.9" customHeight="1" x14ac:dyDescent="0.25">
      <c r="B45" s="436"/>
      <c r="C45" s="401"/>
      <c r="D45" s="401"/>
      <c r="E45" s="401"/>
      <c r="F45" s="401"/>
      <c r="G45" s="401"/>
      <c r="H45" s="401"/>
      <c r="I45" s="401" t="s">
        <v>45</v>
      </c>
      <c r="J45" s="401" t="s">
        <v>94</v>
      </c>
      <c r="K45" s="401"/>
      <c r="L45" s="401"/>
      <c r="M45" s="401" t="s">
        <v>729</v>
      </c>
      <c r="N45" s="401" t="s">
        <v>96</v>
      </c>
      <c r="O45" s="401" t="s">
        <v>97</v>
      </c>
      <c r="P45" s="401"/>
      <c r="Q45" s="401"/>
    </row>
    <row r="46" spans="2:19" ht="96" customHeight="1" x14ac:dyDescent="0.25">
      <c r="B46" s="437"/>
      <c r="C46" s="401"/>
      <c r="D46" s="401"/>
      <c r="E46" s="401"/>
      <c r="F46" s="401"/>
      <c r="G46" s="401"/>
      <c r="H46" s="401"/>
      <c r="I46" s="401"/>
      <c r="J46" s="3" t="s">
        <v>98</v>
      </c>
      <c r="K46" s="3" t="s">
        <v>99</v>
      </c>
      <c r="L46" s="3" t="s">
        <v>100</v>
      </c>
      <c r="M46" s="401"/>
      <c r="N46" s="401"/>
      <c r="O46" s="401"/>
      <c r="P46" s="401"/>
      <c r="Q46" s="401"/>
    </row>
    <row r="47" spans="2:19" ht="15.75" x14ac:dyDescent="0.25">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9" ht="15.75" x14ac:dyDescent="0.25">
      <c r="B48" s="342" t="s">
        <v>406</v>
      </c>
      <c r="C48" s="344" t="s">
        <v>101</v>
      </c>
      <c r="D48" s="338" t="s">
        <v>407</v>
      </c>
      <c r="E48" s="344" t="s">
        <v>408</v>
      </c>
      <c r="F48" s="344" t="s">
        <v>261</v>
      </c>
      <c r="G48" s="338" t="s">
        <v>262</v>
      </c>
      <c r="H48" s="344" t="s">
        <v>102</v>
      </c>
      <c r="I48" s="236">
        <f>SUM(J48:M48)</f>
        <v>9163488.4100000001</v>
      </c>
      <c r="J48" s="350">
        <f>SUM(J54:J71)</f>
        <v>0</v>
      </c>
      <c r="K48" s="350">
        <f>SUM(K54:K71)</f>
        <v>0</v>
      </c>
      <c r="L48" s="230">
        <f>L54+L56+L59+L63+L65+L68+L70</f>
        <v>7788964.29</v>
      </c>
      <c r="M48" s="236">
        <f>M54+M56+M59+M63+M65+M68+M70</f>
        <v>1374524.1199999999</v>
      </c>
      <c r="N48" s="338" t="s">
        <v>409</v>
      </c>
      <c r="O48" s="12">
        <f>O54+O56++O59+O63+O65+O68+O70</f>
        <v>211</v>
      </c>
      <c r="P48" s="438"/>
      <c r="Q48" s="344"/>
      <c r="S48" s="22"/>
    </row>
    <row r="49" spans="2:19" ht="15.75" x14ac:dyDescent="0.25">
      <c r="B49" s="343"/>
      <c r="C49" s="345"/>
      <c r="D49" s="339"/>
      <c r="E49" s="345"/>
      <c r="F49" s="345"/>
      <c r="G49" s="339"/>
      <c r="H49" s="345"/>
      <c r="I49" s="203"/>
      <c r="J49" s="351"/>
      <c r="K49" s="351"/>
      <c r="L49" s="237"/>
      <c r="M49" s="203"/>
      <c r="N49" s="339"/>
      <c r="O49" s="152"/>
      <c r="P49" s="439"/>
      <c r="Q49" s="345"/>
    </row>
    <row r="50" spans="2:19" ht="15.75" x14ac:dyDescent="0.25">
      <c r="B50" s="343"/>
      <c r="C50" s="345"/>
      <c r="D50" s="339"/>
      <c r="E50" s="345"/>
      <c r="F50" s="345"/>
      <c r="G50" s="339"/>
      <c r="H50" s="345"/>
      <c r="J50" s="351"/>
      <c r="K50" s="519"/>
      <c r="L50" s="183"/>
      <c r="N50" s="354"/>
      <c r="O50" s="11" t="s">
        <v>23</v>
      </c>
      <c r="P50" s="439"/>
      <c r="Q50" s="345"/>
    </row>
    <row r="51" spans="2:19" ht="15.75" x14ac:dyDescent="0.25">
      <c r="B51" s="343"/>
      <c r="C51" s="345"/>
      <c r="D51" s="339"/>
      <c r="E51" s="345"/>
      <c r="F51" s="345"/>
      <c r="G51" s="339"/>
      <c r="H51" s="345"/>
      <c r="I51" s="141"/>
      <c r="J51" s="351"/>
      <c r="K51" s="351"/>
      <c r="L51" s="177"/>
      <c r="M51" s="141"/>
      <c r="N51" s="338" t="s">
        <v>410</v>
      </c>
      <c r="O51" s="12">
        <f>O55+O58+O61+O64+O67+O69+O71</f>
        <v>211</v>
      </c>
      <c r="P51" s="439"/>
      <c r="Q51" s="345"/>
    </row>
    <row r="52" spans="2:19" ht="15.75" x14ac:dyDescent="0.25">
      <c r="B52" s="343"/>
      <c r="C52" s="345"/>
      <c r="D52" s="339"/>
      <c r="E52" s="345"/>
      <c r="F52" s="345"/>
      <c r="G52" s="339"/>
      <c r="H52" s="345"/>
      <c r="I52" s="141"/>
      <c r="J52" s="351"/>
      <c r="K52" s="351"/>
      <c r="L52" s="177"/>
      <c r="M52" s="141"/>
      <c r="N52" s="339"/>
      <c r="O52" s="152"/>
      <c r="P52" s="439"/>
      <c r="Q52" s="345"/>
    </row>
    <row r="53" spans="2:19" ht="17.25" customHeight="1" x14ac:dyDescent="0.25">
      <c r="B53" s="362"/>
      <c r="C53" s="361"/>
      <c r="D53" s="354"/>
      <c r="E53" s="361"/>
      <c r="F53" s="361"/>
      <c r="G53" s="354"/>
      <c r="H53" s="361"/>
      <c r="I53" s="142"/>
      <c r="J53" s="510"/>
      <c r="K53" s="510"/>
      <c r="L53" s="178"/>
      <c r="M53" s="142"/>
      <c r="N53" s="354"/>
      <c r="O53" s="11" t="s">
        <v>23</v>
      </c>
      <c r="P53" s="556"/>
      <c r="Q53" s="361"/>
    </row>
    <row r="54" spans="2:19" ht="48.75" customHeight="1" outlineLevel="1" x14ac:dyDescent="0.25">
      <c r="B54" s="338" t="s">
        <v>411</v>
      </c>
      <c r="C54" s="340"/>
      <c r="D54" s="338" t="s">
        <v>272</v>
      </c>
      <c r="E54" s="344" t="s">
        <v>408</v>
      </c>
      <c r="F54" s="340"/>
      <c r="G54" s="338" t="s">
        <v>262</v>
      </c>
      <c r="H54" s="340"/>
      <c r="I54" s="350">
        <f>SUM(J54:M54)</f>
        <v>2350000</v>
      </c>
      <c r="J54" s="350">
        <v>0</v>
      </c>
      <c r="K54" s="350">
        <v>0</v>
      </c>
      <c r="L54" s="350">
        <v>1997500</v>
      </c>
      <c r="M54" s="350">
        <v>352500</v>
      </c>
      <c r="N54" s="30" t="s">
        <v>409</v>
      </c>
      <c r="O54" s="43">
        <v>50</v>
      </c>
      <c r="P54" s="344" t="s">
        <v>356</v>
      </c>
      <c r="Q54" s="344" t="s">
        <v>508</v>
      </c>
    </row>
    <row r="55" spans="2:19" ht="31.5" outlineLevel="1" x14ac:dyDescent="0.25">
      <c r="B55" s="354"/>
      <c r="C55" s="363"/>
      <c r="D55" s="354"/>
      <c r="E55" s="361"/>
      <c r="F55" s="363"/>
      <c r="G55" s="354"/>
      <c r="H55" s="363"/>
      <c r="I55" s="510"/>
      <c r="J55" s="510"/>
      <c r="K55" s="510"/>
      <c r="L55" s="510"/>
      <c r="M55" s="510"/>
      <c r="N55" s="32" t="s">
        <v>412</v>
      </c>
      <c r="O55" s="46">
        <v>50</v>
      </c>
      <c r="P55" s="555"/>
      <c r="Q55" s="361"/>
    </row>
    <row r="56" spans="2:19" ht="15.75" outlineLevel="1" x14ac:dyDescent="0.25">
      <c r="B56" s="338" t="s">
        <v>413</v>
      </c>
      <c r="C56" s="340"/>
      <c r="D56" s="338" t="s">
        <v>281</v>
      </c>
      <c r="E56" s="344" t="s">
        <v>408</v>
      </c>
      <c r="F56" s="340"/>
      <c r="G56" s="338" t="s">
        <v>262</v>
      </c>
      <c r="H56" s="340"/>
      <c r="I56" s="140">
        <f>SUM(J56:M56)</f>
        <v>1231833.1400000001</v>
      </c>
      <c r="J56" s="350">
        <v>0</v>
      </c>
      <c r="K56" s="350">
        <v>0</v>
      </c>
      <c r="L56" s="140">
        <v>1047058.18</v>
      </c>
      <c r="M56" s="140">
        <v>184774.96</v>
      </c>
      <c r="N56" s="338" t="s">
        <v>409</v>
      </c>
      <c r="O56" s="38">
        <v>8</v>
      </c>
      <c r="P56" s="344" t="s">
        <v>334</v>
      </c>
      <c r="Q56" s="344" t="s">
        <v>323</v>
      </c>
      <c r="S56" s="227"/>
    </row>
    <row r="57" spans="2:19" ht="34.5" customHeight="1" outlineLevel="1" x14ac:dyDescent="0.25">
      <c r="B57" s="339"/>
      <c r="C57" s="341"/>
      <c r="D57" s="339"/>
      <c r="E57" s="345"/>
      <c r="F57" s="341"/>
      <c r="G57" s="339"/>
      <c r="H57" s="341"/>
      <c r="I57" s="203"/>
      <c r="J57" s="351"/>
      <c r="K57" s="351"/>
      <c r="L57" s="203"/>
      <c r="M57" s="203"/>
      <c r="N57" s="354"/>
      <c r="O57" s="39"/>
      <c r="P57" s="345"/>
      <c r="Q57" s="345"/>
    </row>
    <row r="58" spans="2:19" ht="31.5" outlineLevel="1" x14ac:dyDescent="0.25">
      <c r="B58" s="354"/>
      <c r="C58" s="363"/>
      <c r="D58" s="354"/>
      <c r="E58" s="361"/>
      <c r="F58" s="341"/>
      <c r="G58" s="339"/>
      <c r="H58" s="341"/>
      <c r="I58" s="146"/>
      <c r="J58" s="351"/>
      <c r="K58" s="351"/>
      <c r="L58" s="146"/>
      <c r="M58" s="146"/>
      <c r="N58" s="32" t="s">
        <v>412</v>
      </c>
      <c r="O58" s="46">
        <v>8</v>
      </c>
      <c r="P58" s="555"/>
      <c r="Q58" s="361"/>
    </row>
    <row r="59" spans="2:19" ht="15.75" customHeight="1" outlineLevel="1" x14ac:dyDescent="0.25">
      <c r="B59" s="338" t="s">
        <v>414</v>
      </c>
      <c r="C59" s="130"/>
      <c r="D59" s="338" t="s">
        <v>281</v>
      </c>
      <c r="E59" s="631" t="s">
        <v>408</v>
      </c>
      <c r="F59" s="340"/>
      <c r="G59" s="338" t="s">
        <v>262</v>
      </c>
      <c r="H59" s="340"/>
      <c r="I59" s="140">
        <f>SUM(J59:M59)</f>
        <v>471459.95999999996</v>
      </c>
      <c r="J59" s="350">
        <v>0</v>
      </c>
      <c r="K59" s="350">
        <v>0</v>
      </c>
      <c r="L59" s="140">
        <v>400740.97</v>
      </c>
      <c r="M59" s="140">
        <v>70718.990000000005</v>
      </c>
      <c r="N59" s="487" t="s">
        <v>409</v>
      </c>
      <c r="O59" s="38">
        <v>20</v>
      </c>
      <c r="P59" s="344" t="s">
        <v>282</v>
      </c>
      <c r="Q59" s="344" t="s">
        <v>344</v>
      </c>
      <c r="S59" s="227"/>
    </row>
    <row r="60" spans="2:19" ht="33.75" customHeight="1" outlineLevel="1" x14ac:dyDescent="0.25">
      <c r="B60" s="339"/>
      <c r="C60" s="341"/>
      <c r="D60" s="339"/>
      <c r="E60" s="632"/>
      <c r="F60" s="341"/>
      <c r="G60" s="339"/>
      <c r="H60" s="341"/>
      <c r="I60" s="203"/>
      <c r="J60" s="351"/>
      <c r="K60" s="351"/>
      <c r="L60" s="203"/>
      <c r="M60" s="203"/>
      <c r="N60" s="590"/>
      <c r="O60" s="144"/>
      <c r="P60" s="345"/>
      <c r="Q60" s="345"/>
    </row>
    <row r="61" spans="2:19" ht="15.75" outlineLevel="1" x14ac:dyDescent="0.25">
      <c r="B61" s="339"/>
      <c r="C61" s="341"/>
      <c r="D61" s="339"/>
      <c r="E61" s="632"/>
      <c r="F61" s="341"/>
      <c r="G61" s="339"/>
      <c r="H61" s="341"/>
      <c r="I61" s="141"/>
      <c r="J61" s="351"/>
      <c r="K61" s="351"/>
      <c r="L61" s="141"/>
      <c r="M61" s="141"/>
      <c r="N61" s="487" t="s">
        <v>412</v>
      </c>
      <c r="O61" s="25">
        <v>20</v>
      </c>
      <c r="P61" s="345"/>
      <c r="Q61" s="345"/>
    </row>
    <row r="62" spans="2:19" ht="33.75" customHeight="1" outlineLevel="1" x14ac:dyDescent="0.25">
      <c r="B62" s="354"/>
      <c r="C62" s="363"/>
      <c r="D62" s="354"/>
      <c r="E62" s="633"/>
      <c r="F62" s="112"/>
      <c r="G62" s="64"/>
      <c r="H62" s="112"/>
      <c r="I62" s="142"/>
      <c r="J62" s="142"/>
      <c r="K62" s="142"/>
      <c r="L62" s="142"/>
      <c r="M62" s="142"/>
      <c r="N62" s="590"/>
      <c r="O62" s="145"/>
      <c r="P62" s="361"/>
      <c r="Q62" s="361"/>
    </row>
    <row r="63" spans="2:19" ht="48.75" customHeight="1" outlineLevel="1" x14ac:dyDescent="0.25">
      <c r="B63" s="338" t="s">
        <v>415</v>
      </c>
      <c r="C63" s="340"/>
      <c r="D63" s="338" t="s">
        <v>286</v>
      </c>
      <c r="E63" s="344" t="s">
        <v>408</v>
      </c>
      <c r="F63" s="341"/>
      <c r="G63" s="339" t="s">
        <v>262</v>
      </c>
      <c r="H63" s="341"/>
      <c r="I63" s="351">
        <f>SUM(J63:M63)</f>
        <v>1150000</v>
      </c>
      <c r="J63" s="351">
        <v>0</v>
      </c>
      <c r="K63" s="351">
        <v>0</v>
      </c>
      <c r="L63" s="351">
        <v>977500</v>
      </c>
      <c r="M63" s="351">
        <v>172500</v>
      </c>
      <c r="N63" s="30" t="s">
        <v>409</v>
      </c>
      <c r="O63" s="43">
        <v>37</v>
      </c>
      <c r="P63" s="344" t="s">
        <v>274</v>
      </c>
      <c r="Q63" s="344" t="s">
        <v>350</v>
      </c>
    </row>
    <row r="64" spans="2:19" ht="31.5" outlineLevel="1" x14ac:dyDescent="0.25">
      <c r="B64" s="354"/>
      <c r="C64" s="363"/>
      <c r="D64" s="354"/>
      <c r="E64" s="361"/>
      <c r="F64" s="363"/>
      <c r="G64" s="354"/>
      <c r="H64" s="363"/>
      <c r="I64" s="510"/>
      <c r="J64" s="510"/>
      <c r="K64" s="510"/>
      <c r="L64" s="510"/>
      <c r="M64" s="510"/>
      <c r="N64" s="32" t="s">
        <v>412</v>
      </c>
      <c r="O64" s="46">
        <v>37</v>
      </c>
      <c r="P64" s="555"/>
      <c r="Q64" s="361"/>
    </row>
    <row r="65" spans="2:17" ht="15.75" customHeight="1" outlineLevel="1" x14ac:dyDescent="0.25">
      <c r="B65" s="338" t="s">
        <v>416</v>
      </c>
      <c r="C65" s="340"/>
      <c r="D65" s="338" t="s">
        <v>355</v>
      </c>
      <c r="E65" s="344" t="s">
        <v>408</v>
      </c>
      <c r="F65" s="340"/>
      <c r="G65" s="338" t="s">
        <v>262</v>
      </c>
      <c r="H65" s="340"/>
      <c r="I65" s="186">
        <f>SUM(J65:M65)</f>
        <v>2207561.35</v>
      </c>
      <c r="J65" s="186">
        <v>0</v>
      </c>
      <c r="K65" s="186">
        <v>0</v>
      </c>
      <c r="L65" s="186">
        <v>1876427.14</v>
      </c>
      <c r="M65" s="186">
        <v>331134.21000000002</v>
      </c>
      <c r="N65" s="338" t="s">
        <v>409</v>
      </c>
      <c r="O65" s="357">
        <v>50</v>
      </c>
      <c r="P65" s="344" t="s">
        <v>356</v>
      </c>
      <c r="Q65" s="344" t="s">
        <v>346</v>
      </c>
    </row>
    <row r="66" spans="2:17" ht="30.75" customHeight="1" outlineLevel="1" x14ac:dyDescent="0.25">
      <c r="B66" s="339"/>
      <c r="C66" s="341"/>
      <c r="D66" s="339"/>
      <c r="E66" s="345"/>
      <c r="F66" s="341"/>
      <c r="G66" s="339"/>
      <c r="H66" s="341"/>
      <c r="I66" s="182"/>
      <c r="J66" s="182"/>
      <c r="K66" s="182"/>
      <c r="L66" s="182"/>
      <c r="M66" s="182"/>
      <c r="N66" s="354"/>
      <c r="O66" s="358"/>
      <c r="P66" s="345"/>
      <c r="Q66" s="345"/>
    </row>
    <row r="67" spans="2:17" ht="31.5" outlineLevel="1" x14ac:dyDescent="0.25">
      <c r="B67" s="354"/>
      <c r="C67" s="363"/>
      <c r="D67" s="354"/>
      <c r="E67" s="361"/>
      <c r="F67" s="363"/>
      <c r="G67" s="354"/>
      <c r="H67" s="363"/>
      <c r="I67" s="133"/>
      <c r="J67" s="133"/>
      <c r="K67" s="133"/>
      <c r="L67" s="133"/>
      <c r="M67" s="133"/>
      <c r="N67" s="32" t="s">
        <v>412</v>
      </c>
      <c r="O67" s="46">
        <v>50</v>
      </c>
      <c r="P67" s="555"/>
      <c r="Q67" s="361"/>
    </row>
    <row r="68" spans="2:17" ht="48.75" customHeight="1" outlineLevel="1" x14ac:dyDescent="0.25">
      <c r="B68" s="338" t="s">
        <v>417</v>
      </c>
      <c r="C68" s="340"/>
      <c r="D68" s="338" t="s">
        <v>292</v>
      </c>
      <c r="E68" s="344" t="s">
        <v>408</v>
      </c>
      <c r="F68" s="340"/>
      <c r="G68" s="338" t="s">
        <v>262</v>
      </c>
      <c r="H68" s="340"/>
      <c r="I68" s="350">
        <f>SUM(J68:M68)</f>
        <v>452633.96</v>
      </c>
      <c r="J68" s="350">
        <v>0</v>
      </c>
      <c r="K68" s="350">
        <v>0</v>
      </c>
      <c r="L68" s="350">
        <v>384738</v>
      </c>
      <c r="M68" s="350">
        <v>67895.960000000006</v>
      </c>
      <c r="N68" s="30" t="s">
        <v>409</v>
      </c>
      <c r="O68" s="43">
        <v>28</v>
      </c>
      <c r="P68" s="344" t="s">
        <v>276</v>
      </c>
      <c r="Q68" s="344" t="s">
        <v>350</v>
      </c>
    </row>
    <row r="69" spans="2:17" ht="31.5" outlineLevel="1" x14ac:dyDescent="0.25">
      <c r="B69" s="354"/>
      <c r="C69" s="363"/>
      <c r="D69" s="354"/>
      <c r="E69" s="361"/>
      <c r="F69" s="363"/>
      <c r="G69" s="354"/>
      <c r="H69" s="363"/>
      <c r="I69" s="510"/>
      <c r="J69" s="510"/>
      <c r="K69" s="510"/>
      <c r="L69" s="510"/>
      <c r="M69" s="510"/>
      <c r="N69" s="32" t="s">
        <v>412</v>
      </c>
      <c r="O69" s="46">
        <v>28</v>
      </c>
      <c r="P69" s="555"/>
      <c r="Q69" s="361"/>
    </row>
    <row r="70" spans="2:17" ht="48.75" customHeight="1" outlineLevel="1" x14ac:dyDescent="0.25">
      <c r="B70" s="338" t="s">
        <v>418</v>
      </c>
      <c r="C70" s="340"/>
      <c r="D70" s="338" t="s">
        <v>298</v>
      </c>
      <c r="E70" s="344" t="s">
        <v>408</v>
      </c>
      <c r="F70" s="340"/>
      <c r="G70" s="338" t="s">
        <v>262</v>
      </c>
      <c r="H70" s="340"/>
      <c r="I70" s="350">
        <f>SUM(J70:M70)</f>
        <v>1300000</v>
      </c>
      <c r="J70" s="350">
        <v>0</v>
      </c>
      <c r="K70" s="350">
        <v>0</v>
      </c>
      <c r="L70" s="350">
        <v>1105000</v>
      </c>
      <c r="M70" s="350">
        <v>195000</v>
      </c>
      <c r="N70" s="30" t="s">
        <v>409</v>
      </c>
      <c r="O70" s="43">
        <v>18</v>
      </c>
      <c r="P70" s="344" t="s">
        <v>356</v>
      </c>
      <c r="Q70" s="344" t="s">
        <v>344</v>
      </c>
    </row>
    <row r="71" spans="2:17" ht="31.5" outlineLevel="1" x14ac:dyDescent="0.25">
      <c r="B71" s="354"/>
      <c r="C71" s="363"/>
      <c r="D71" s="354"/>
      <c r="E71" s="361"/>
      <c r="F71" s="363"/>
      <c r="G71" s="354"/>
      <c r="H71" s="363"/>
      <c r="I71" s="510"/>
      <c r="J71" s="510"/>
      <c r="K71" s="510"/>
      <c r="L71" s="510"/>
      <c r="M71" s="510"/>
      <c r="N71" s="32" t="s">
        <v>412</v>
      </c>
      <c r="O71" s="46">
        <v>18</v>
      </c>
      <c r="P71" s="555"/>
      <c r="Q71" s="361"/>
    </row>
    <row r="72" spans="2:17" ht="15.75" x14ac:dyDescent="0.25">
      <c r="B72" s="504" t="s">
        <v>105</v>
      </c>
      <c r="C72" s="504"/>
      <c r="D72" s="504"/>
      <c r="E72" s="504"/>
      <c r="F72" s="504"/>
      <c r="G72" s="504"/>
      <c r="H72" s="504"/>
      <c r="I72" s="239">
        <f>I48</f>
        <v>9163488.4100000001</v>
      </c>
      <c r="J72" s="187">
        <f t="shared" ref="J72:M72" si="0">J48</f>
        <v>0</v>
      </c>
      <c r="K72" s="187">
        <f t="shared" si="0"/>
        <v>0</v>
      </c>
      <c r="L72" s="238">
        <f t="shared" si="0"/>
        <v>7788964.29</v>
      </c>
      <c r="M72" s="238">
        <f t="shared" si="0"/>
        <v>1374524.1199999999</v>
      </c>
      <c r="N72" s="619"/>
      <c r="O72" s="619"/>
      <c r="P72" s="619"/>
      <c r="Q72" s="619"/>
    </row>
    <row r="73" spans="2:17" ht="15.75" x14ac:dyDescent="0.25">
      <c r="B73" s="628"/>
      <c r="C73" s="629"/>
      <c r="D73" s="629"/>
      <c r="E73" s="629"/>
      <c r="F73" s="629"/>
      <c r="G73" s="629"/>
      <c r="H73" s="630"/>
      <c r="I73" s="203"/>
      <c r="J73" s="188"/>
      <c r="K73" s="188"/>
      <c r="L73" s="237"/>
      <c r="M73" s="203"/>
      <c r="N73" s="463"/>
      <c r="O73" s="464"/>
      <c r="P73" s="464"/>
      <c r="Q73" s="465"/>
    </row>
    <row r="74" spans="2:17" ht="32.25" customHeight="1" x14ac:dyDescent="0.25">
      <c r="B74" s="588" t="s">
        <v>735</v>
      </c>
      <c r="C74" s="588"/>
      <c r="D74" s="588"/>
      <c r="E74" s="588"/>
      <c r="F74" s="588"/>
      <c r="G74" s="588"/>
      <c r="H74" s="588"/>
      <c r="I74" s="588"/>
      <c r="J74" s="588"/>
      <c r="K74" s="588"/>
      <c r="L74" s="588"/>
      <c r="M74" s="588"/>
      <c r="N74" s="588"/>
      <c r="O74" s="588"/>
      <c r="P74" s="588"/>
      <c r="Q74" s="588"/>
    </row>
    <row r="76" spans="2:17" ht="15.75" x14ac:dyDescent="0.25">
      <c r="B76" s="448" t="s">
        <v>106</v>
      </c>
      <c r="C76" s="448"/>
      <c r="D76" s="448"/>
      <c r="E76" s="448"/>
    </row>
    <row r="77" spans="2:17" ht="35.450000000000003" customHeight="1" x14ac:dyDescent="0.25">
      <c r="B77" s="10" t="s">
        <v>3</v>
      </c>
      <c r="C77" s="401" t="s">
        <v>107</v>
      </c>
      <c r="D77" s="401"/>
      <c r="E77" s="401"/>
      <c r="F77" s="400" t="s">
        <v>108</v>
      </c>
      <c r="G77" s="400"/>
      <c r="H77" s="400"/>
      <c r="I77" s="400"/>
      <c r="J77" s="401" t="s">
        <v>109</v>
      </c>
      <c r="K77" s="400"/>
      <c r="L77" s="400"/>
      <c r="M77" s="400"/>
    </row>
    <row r="78" spans="2:17" ht="15.75" x14ac:dyDescent="0.25">
      <c r="B78" s="4">
        <v>1</v>
      </c>
      <c r="C78" s="365">
        <v>2</v>
      </c>
      <c r="D78" s="365"/>
      <c r="E78" s="365"/>
      <c r="F78" s="365">
        <v>3</v>
      </c>
      <c r="G78" s="365"/>
      <c r="H78" s="365"/>
      <c r="I78" s="365"/>
      <c r="J78" s="365">
        <v>4</v>
      </c>
      <c r="K78" s="365"/>
      <c r="L78" s="365"/>
      <c r="M78" s="365"/>
    </row>
    <row r="79" spans="2:17" ht="31.5" customHeight="1" x14ac:dyDescent="0.25">
      <c r="B79" s="8"/>
      <c r="C79" s="485" t="s">
        <v>304</v>
      </c>
      <c r="D79" s="485"/>
      <c r="E79" s="485"/>
      <c r="F79" s="456"/>
      <c r="G79" s="456"/>
      <c r="H79" s="456"/>
      <c r="I79" s="456"/>
      <c r="J79" s="456"/>
      <c r="K79" s="456"/>
      <c r="L79" s="456"/>
      <c r="M79" s="456"/>
    </row>
    <row r="81" spans="2:13" ht="15.75" x14ac:dyDescent="0.25">
      <c r="B81" s="448" t="s">
        <v>110</v>
      </c>
      <c r="C81" s="448"/>
      <c r="D81" s="448"/>
      <c r="E81" s="448"/>
      <c r="F81" s="448"/>
    </row>
    <row r="82" spans="2:13" ht="33.6" customHeight="1" x14ac:dyDescent="0.25">
      <c r="B82" s="10" t="s">
        <v>3</v>
      </c>
      <c r="C82" s="400" t="s">
        <v>111</v>
      </c>
      <c r="D82" s="400"/>
      <c r="E82" s="400"/>
      <c r="F82" s="400" t="s">
        <v>108</v>
      </c>
      <c r="G82" s="400"/>
      <c r="H82" s="400"/>
      <c r="I82" s="400"/>
      <c r="J82" s="401" t="s">
        <v>112</v>
      </c>
      <c r="K82" s="400"/>
      <c r="L82" s="400"/>
      <c r="M82" s="400"/>
    </row>
    <row r="83" spans="2:13" ht="15.75" x14ac:dyDescent="0.25">
      <c r="B83" s="4">
        <v>1</v>
      </c>
      <c r="C83" s="365">
        <v>2</v>
      </c>
      <c r="D83" s="365"/>
      <c r="E83" s="365"/>
      <c r="F83" s="365">
        <v>3</v>
      </c>
      <c r="G83" s="365"/>
      <c r="H83" s="365"/>
      <c r="I83" s="365"/>
      <c r="J83" s="365">
        <v>4</v>
      </c>
      <c r="K83" s="365"/>
      <c r="L83" s="365"/>
      <c r="M83" s="365"/>
    </row>
    <row r="84" spans="2:13" ht="46.5" customHeight="1" x14ac:dyDescent="0.25">
      <c r="B84" s="8"/>
      <c r="C84" s="485" t="s">
        <v>305</v>
      </c>
      <c r="D84" s="485"/>
      <c r="E84" s="485"/>
      <c r="F84" s="456"/>
      <c r="G84" s="456"/>
      <c r="H84" s="456"/>
      <c r="I84" s="456"/>
      <c r="J84" s="456"/>
      <c r="K84" s="456"/>
      <c r="L84" s="456"/>
      <c r="M84" s="456"/>
    </row>
    <row r="86" spans="2:13" ht="15.75" x14ac:dyDescent="0.25">
      <c r="B86" s="448" t="s">
        <v>113</v>
      </c>
      <c r="C86" s="448"/>
      <c r="D86" s="448"/>
    </row>
    <row r="87" spans="2:13" ht="38.450000000000003" customHeight="1" x14ac:dyDescent="0.25">
      <c r="B87" s="10" t="s">
        <v>3</v>
      </c>
      <c r="C87" s="401" t="s">
        <v>114</v>
      </c>
      <c r="D87" s="401"/>
      <c r="E87" s="401"/>
      <c r="F87" s="449" t="s">
        <v>115</v>
      </c>
      <c r="G87" s="450"/>
      <c r="H87" s="450"/>
      <c r="I87" s="450"/>
      <c r="J87" s="450"/>
      <c r="K87" s="450"/>
      <c r="L87" s="450"/>
      <c r="M87" s="451"/>
    </row>
    <row r="88" spans="2:13" ht="15.75" x14ac:dyDescent="0.25">
      <c r="B88" s="4">
        <v>1</v>
      </c>
      <c r="C88" s="365">
        <v>2</v>
      </c>
      <c r="D88" s="365"/>
      <c r="E88" s="365"/>
      <c r="F88" s="452">
        <v>3</v>
      </c>
      <c r="G88" s="453"/>
      <c r="H88" s="453"/>
      <c r="I88" s="453"/>
      <c r="J88" s="453"/>
      <c r="K88" s="453"/>
      <c r="L88" s="453"/>
      <c r="M88" s="454"/>
    </row>
    <row r="89" spans="2:13" ht="14.45" customHeight="1" x14ac:dyDescent="0.25">
      <c r="B89" s="26" t="s">
        <v>15</v>
      </c>
      <c r="C89" s="444"/>
      <c r="D89" s="444"/>
      <c r="E89" s="444"/>
      <c r="F89" s="445"/>
      <c r="G89" s="446"/>
      <c r="H89" s="446"/>
      <c r="I89" s="446"/>
      <c r="J89" s="446"/>
      <c r="K89" s="446"/>
      <c r="L89" s="446"/>
      <c r="M89" s="447"/>
    </row>
    <row r="91" spans="2:13" ht="15.75" x14ac:dyDescent="0.25">
      <c r="B91" s="448" t="s">
        <v>116</v>
      </c>
      <c r="C91" s="448"/>
      <c r="D91" s="448"/>
      <c r="E91" s="448"/>
      <c r="F91" s="448"/>
      <c r="G91" s="448"/>
    </row>
    <row r="92" spans="2:13" ht="15.6" customHeight="1" x14ac:dyDescent="0.25">
      <c r="B92" s="10" t="s">
        <v>3</v>
      </c>
      <c r="C92" s="449" t="s">
        <v>117</v>
      </c>
      <c r="D92" s="450"/>
      <c r="E92" s="450"/>
      <c r="F92" s="450"/>
      <c r="G92" s="450"/>
      <c r="H92" s="450"/>
      <c r="I92" s="450"/>
      <c r="J92" s="450"/>
      <c r="K92" s="450"/>
      <c r="L92" s="450"/>
      <c r="M92" s="451"/>
    </row>
    <row r="93" spans="2:13" ht="15.75" x14ac:dyDescent="0.25">
      <c r="B93" s="4">
        <v>1</v>
      </c>
      <c r="C93" s="452">
        <v>2</v>
      </c>
      <c r="D93" s="453"/>
      <c r="E93" s="453"/>
      <c r="F93" s="453"/>
      <c r="G93" s="453"/>
      <c r="H93" s="453"/>
      <c r="I93" s="453"/>
      <c r="J93" s="453"/>
      <c r="K93" s="453"/>
      <c r="L93" s="453"/>
      <c r="M93" s="454"/>
    </row>
    <row r="94" spans="2:13" ht="15.75" x14ac:dyDescent="0.25">
      <c r="B94" s="8"/>
      <c r="C94" s="529" t="s">
        <v>306</v>
      </c>
      <c r="D94" s="530"/>
      <c r="E94" s="530"/>
      <c r="F94" s="530"/>
      <c r="G94" s="530"/>
      <c r="H94" s="530"/>
      <c r="I94" s="530"/>
      <c r="J94" s="530"/>
      <c r="K94" s="530"/>
      <c r="L94" s="530"/>
      <c r="M94" s="531"/>
    </row>
  </sheetData>
  <mergeCells count="226">
    <mergeCell ref="B74:Q74"/>
    <mergeCell ref="O65:O66"/>
    <mergeCell ref="N65:N66"/>
    <mergeCell ref="B59:B62"/>
    <mergeCell ref="D59:D62"/>
    <mergeCell ref="C60:C62"/>
    <mergeCell ref="E59:E62"/>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0:E20"/>
    <mergeCell ref="F20:H20"/>
    <mergeCell ref="B21:E21"/>
    <mergeCell ref="F21:H21"/>
    <mergeCell ref="B22:E22"/>
    <mergeCell ref="F22:H22"/>
    <mergeCell ref="B15:G15"/>
    <mergeCell ref="B16:E16"/>
    <mergeCell ref="F16:H16"/>
    <mergeCell ref="B17:E17"/>
    <mergeCell ref="F17:H17"/>
    <mergeCell ref="F18:H18"/>
    <mergeCell ref="F19:H19"/>
    <mergeCell ref="B18:E19"/>
    <mergeCell ref="F26:H26"/>
    <mergeCell ref="B28:E28"/>
    <mergeCell ref="F28:H28"/>
    <mergeCell ref="B29:E29"/>
    <mergeCell ref="F29:H29"/>
    <mergeCell ref="B23:E23"/>
    <mergeCell ref="F23:H23"/>
    <mergeCell ref="B24:E24"/>
    <mergeCell ref="F24:H24"/>
    <mergeCell ref="B25:E25"/>
    <mergeCell ref="F25:H25"/>
    <mergeCell ref="F27:H27"/>
    <mergeCell ref="B26:E27"/>
    <mergeCell ref="F34:H34"/>
    <mergeCell ref="F36:H36"/>
    <mergeCell ref="B38:E38"/>
    <mergeCell ref="F38:H38"/>
    <mergeCell ref="F30:H30"/>
    <mergeCell ref="B32:E32"/>
    <mergeCell ref="F32:H32"/>
    <mergeCell ref="B33:E33"/>
    <mergeCell ref="F33:H33"/>
    <mergeCell ref="F31:H31"/>
    <mergeCell ref="B36:E37"/>
    <mergeCell ref="F37:H37"/>
    <mergeCell ref="B30:E31"/>
    <mergeCell ref="F35:H35"/>
    <mergeCell ref="B34:E35"/>
    <mergeCell ref="K54:K55"/>
    <mergeCell ref="J54:J55"/>
    <mergeCell ref="I54:I55"/>
    <mergeCell ref="H54:H55"/>
    <mergeCell ref="G54:G55"/>
    <mergeCell ref="B39:E39"/>
    <mergeCell ref="F39:H39"/>
    <mergeCell ref="B40:E40"/>
    <mergeCell ref="F40:H40"/>
    <mergeCell ref="B43:H43"/>
    <mergeCell ref="B44:B46"/>
    <mergeCell ref="C44:C46"/>
    <mergeCell ref="D44:D46"/>
    <mergeCell ref="E44:E46"/>
    <mergeCell ref="F44:F46"/>
    <mergeCell ref="B41:E41"/>
    <mergeCell ref="F41:H41"/>
    <mergeCell ref="F54:F55"/>
    <mergeCell ref="F48:F53"/>
    <mergeCell ref="E48:E53"/>
    <mergeCell ref="D48:D53"/>
    <mergeCell ref="C48:C53"/>
    <mergeCell ref="B48:B53"/>
    <mergeCell ref="B72:H72"/>
    <mergeCell ref="N72:Q72"/>
    <mergeCell ref="B76:E76"/>
    <mergeCell ref="C77:E77"/>
    <mergeCell ref="F77:I77"/>
    <mergeCell ref="J77:M77"/>
    <mergeCell ref="B73:H73"/>
    <mergeCell ref="N73:Q73"/>
    <mergeCell ref="O45:O46"/>
    <mergeCell ref="P54:P55"/>
    <mergeCell ref="Q54:Q55"/>
    <mergeCell ref="G44:G46"/>
    <mergeCell ref="H44:H46"/>
    <mergeCell ref="I44:M44"/>
    <mergeCell ref="N44:O44"/>
    <mergeCell ref="P44:P46"/>
    <mergeCell ref="Q44:Q46"/>
    <mergeCell ref="I45:I46"/>
    <mergeCell ref="J45:L45"/>
    <mergeCell ref="M45:M46"/>
    <mergeCell ref="N45:N46"/>
    <mergeCell ref="G48:G53"/>
    <mergeCell ref="M54:M55"/>
    <mergeCell ref="L54:L55"/>
    <mergeCell ref="C82:E82"/>
    <mergeCell ref="F82:I82"/>
    <mergeCell ref="J82:M82"/>
    <mergeCell ref="C83:E83"/>
    <mergeCell ref="F83:I83"/>
    <mergeCell ref="J83:M83"/>
    <mergeCell ref="C78:E78"/>
    <mergeCell ref="F78:I78"/>
    <mergeCell ref="J78:M78"/>
    <mergeCell ref="C79:E79"/>
    <mergeCell ref="F79:I79"/>
    <mergeCell ref="J79:M79"/>
    <mergeCell ref="C93:M93"/>
    <mergeCell ref="C94:M94"/>
    <mergeCell ref="N48:N50"/>
    <mergeCell ref="N51:N53"/>
    <mergeCell ref="K48:K53"/>
    <mergeCell ref="J48:J53"/>
    <mergeCell ref="H48:H53"/>
    <mergeCell ref="C88:E88"/>
    <mergeCell ref="F88:M88"/>
    <mergeCell ref="C89:E89"/>
    <mergeCell ref="F89:M89"/>
    <mergeCell ref="B91:G91"/>
    <mergeCell ref="C92:M92"/>
    <mergeCell ref="C84:E84"/>
    <mergeCell ref="F84:I84"/>
    <mergeCell ref="E54:E55"/>
    <mergeCell ref="D54:D55"/>
    <mergeCell ref="C54:C55"/>
    <mergeCell ref="B54:B55"/>
    <mergeCell ref="J84:M84"/>
    <mergeCell ref="B86:D86"/>
    <mergeCell ref="C87:E87"/>
    <mergeCell ref="F87:M87"/>
    <mergeCell ref="B81:F81"/>
    <mergeCell ref="Q59:Q62"/>
    <mergeCell ref="P59:P62"/>
    <mergeCell ref="B56:B58"/>
    <mergeCell ref="C56:C58"/>
    <mergeCell ref="D56:D58"/>
    <mergeCell ref="E56:E58"/>
    <mergeCell ref="F59:F61"/>
    <mergeCell ref="G59:G61"/>
    <mergeCell ref="F56:F58"/>
    <mergeCell ref="G56:G58"/>
    <mergeCell ref="H56:H58"/>
    <mergeCell ref="J56:J58"/>
    <mergeCell ref="K56:K58"/>
    <mergeCell ref="J59:J61"/>
    <mergeCell ref="K59:K61"/>
    <mergeCell ref="N56:N57"/>
    <mergeCell ref="B65:B67"/>
    <mergeCell ref="C65:C67"/>
    <mergeCell ref="D65:D67"/>
    <mergeCell ref="E65:E67"/>
    <mergeCell ref="F65:F67"/>
    <mergeCell ref="G65:G67"/>
    <mergeCell ref="J63:J64"/>
    <mergeCell ref="K63:K64"/>
    <mergeCell ref="L63:L64"/>
    <mergeCell ref="B63:B64"/>
    <mergeCell ref="C63:C64"/>
    <mergeCell ref="D63:D64"/>
    <mergeCell ref="E63:E64"/>
    <mergeCell ref="F63:F64"/>
    <mergeCell ref="G63:G64"/>
    <mergeCell ref="H63:H64"/>
    <mergeCell ref="I63:I64"/>
    <mergeCell ref="B70:B71"/>
    <mergeCell ref="C70:C71"/>
    <mergeCell ref="D70:D71"/>
    <mergeCell ref="E70:E71"/>
    <mergeCell ref="F70:F71"/>
    <mergeCell ref="G70:G71"/>
    <mergeCell ref="J68:J69"/>
    <mergeCell ref="K68:K69"/>
    <mergeCell ref="L68:L69"/>
    <mergeCell ref="B68:B69"/>
    <mergeCell ref="C68:C69"/>
    <mergeCell ref="D68:D69"/>
    <mergeCell ref="E68:E69"/>
    <mergeCell ref="F68:F69"/>
    <mergeCell ref="G68:G69"/>
    <mergeCell ref="H68:H69"/>
    <mergeCell ref="I68:I69"/>
    <mergeCell ref="P70:P71"/>
    <mergeCell ref="Q70:Q71"/>
    <mergeCell ref="Q48:Q53"/>
    <mergeCell ref="P48:P53"/>
    <mergeCell ref="H70:H71"/>
    <mergeCell ref="I70:I71"/>
    <mergeCell ref="J70:J71"/>
    <mergeCell ref="K70:K71"/>
    <mergeCell ref="L70:L71"/>
    <mergeCell ref="M70:M71"/>
    <mergeCell ref="M68:M69"/>
    <mergeCell ref="P68:P69"/>
    <mergeCell ref="Q68:Q69"/>
    <mergeCell ref="P65:P67"/>
    <mergeCell ref="Q65:Q67"/>
    <mergeCell ref="H65:H67"/>
    <mergeCell ref="M63:M64"/>
    <mergeCell ref="P63:P64"/>
    <mergeCell ref="Q63:Q64"/>
    <mergeCell ref="H59:H61"/>
    <mergeCell ref="P56:P58"/>
    <mergeCell ref="Q56:Q58"/>
    <mergeCell ref="N59:N60"/>
    <mergeCell ref="N61:N62"/>
  </mergeCells>
  <conditionalFormatting sqref="L48">
    <cfRule type="expression" dxfId="91" priority="9">
      <formula>$L$48&gt;$I$48*0.85</formula>
    </cfRule>
  </conditionalFormatting>
  <conditionalFormatting sqref="L54:L55">
    <cfRule type="expression" dxfId="90" priority="7">
      <formula>$L$54&gt;$I$54*0.85</formula>
    </cfRule>
  </conditionalFormatting>
  <conditionalFormatting sqref="L63:L64">
    <cfRule type="expression" dxfId="89" priority="4">
      <formula>$L$63&gt;$I$63*0.85</formula>
    </cfRule>
  </conditionalFormatting>
  <conditionalFormatting sqref="L65">
    <cfRule type="expression" dxfId="88" priority="3">
      <formula>$L$65&gt;$I$65*0.85</formula>
    </cfRule>
  </conditionalFormatting>
  <conditionalFormatting sqref="L68:L69">
    <cfRule type="expression" dxfId="87" priority="2">
      <formula>$L$68&gt;$I$68*0.85</formula>
    </cfRule>
  </conditionalFormatting>
  <conditionalFormatting sqref="L70:L71">
    <cfRule type="expression" dxfId="86" priority="1">
      <formula>$L$70&gt;$I$70*0.85</formula>
    </cfRule>
  </conditionalFormatting>
  <conditionalFormatting sqref="L72">
    <cfRule type="expression" dxfId="85" priority="8">
      <formula>$L$72&gt;$I$72*0.85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100"/>
  <sheetViews>
    <sheetView zoomScaleNormal="100" workbookViewId="0">
      <pane ySplit="4" topLeftCell="A48" activePane="bottomLeft" state="frozen"/>
      <selection activeCell="P125" sqref="P125:P129"/>
      <selection pane="bottomLeft" activeCell="L62" sqref="L62:L63"/>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505" t="s">
        <v>459</v>
      </c>
      <c r="C2" s="505"/>
      <c r="D2" s="505"/>
      <c r="E2" s="505"/>
      <c r="F2" s="505"/>
      <c r="G2" s="505"/>
      <c r="H2" s="505"/>
      <c r="I2" s="505"/>
      <c r="J2" s="505"/>
      <c r="K2" s="505"/>
      <c r="L2" s="505"/>
      <c r="M2" s="505"/>
      <c r="N2" s="505"/>
      <c r="O2" s="505"/>
      <c r="P2" s="505"/>
      <c r="Q2" s="505"/>
    </row>
    <row r="3" spans="2:17" ht="15.75" x14ac:dyDescent="0.25">
      <c r="B3" s="6"/>
      <c r="C3" s="6"/>
      <c r="D3" s="6"/>
      <c r="E3" s="6"/>
      <c r="F3" s="6"/>
      <c r="G3" s="6"/>
      <c r="H3" s="6"/>
      <c r="I3" s="6"/>
      <c r="J3" s="6"/>
      <c r="K3" s="6"/>
      <c r="L3" s="6"/>
      <c r="M3" s="6"/>
      <c r="N3" s="6"/>
      <c r="O3" s="6"/>
      <c r="P3" s="6"/>
      <c r="Q3" s="6"/>
    </row>
    <row r="4" spans="2:17" ht="15.75" x14ac:dyDescent="0.25">
      <c r="B4" s="431" t="s">
        <v>765</v>
      </c>
      <c r="C4" s="505"/>
      <c r="D4" s="505"/>
      <c r="E4" s="505"/>
      <c r="F4" s="505"/>
      <c r="G4" s="505"/>
      <c r="H4" s="505"/>
      <c r="I4" s="505"/>
      <c r="J4" s="505"/>
      <c r="K4" s="505"/>
      <c r="L4" s="505"/>
      <c r="M4" s="505"/>
      <c r="N4" s="505"/>
      <c r="O4" s="505"/>
      <c r="P4" s="505"/>
      <c r="Q4" s="505"/>
    </row>
    <row r="5" spans="2:17" ht="15.75" x14ac:dyDescent="0.25">
      <c r="B5" s="6"/>
      <c r="C5" s="6"/>
      <c r="D5" s="6"/>
      <c r="E5" s="6"/>
      <c r="F5" s="6"/>
      <c r="G5" s="6"/>
      <c r="H5" s="6"/>
      <c r="I5" s="6"/>
      <c r="J5" s="6"/>
      <c r="K5" s="6"/>
      <c r="L5" s="6"/>
      <c r="M5" s="6"/>
      <c r="N5" s="6"/>
      <c r="O5" s="6"/>
      <c r="P5" s="6"/>
      <c r="Q5" s="6"/>
    </row>
    <row r="6" spans="2:17" ht="15.75" x14ac:dyDescent="0.25">
      <c r="B6" s="374" t="s">
        <v>57</v>
      </c>
      <c r="C6" s="374"/>
      <c r="D6" s="374"/>
      <c r="E6" s="374"/>
      <c r="F6" s="374"/>
      <c r="G6" s="374"/>
      <c r="H6" s="374"/>
      <c r="I6" s="7"/>
      <c r="J6" s="7"/>
      <c r="K6" s="7"/>
      <c r="L6" s="7"/>
      <c r="M6" s="7"/>
      <c r="N6" s="7"/>
      <c r="O6" s="7"/>
      <c r="P6" s="7"/>
      <c r="Q6" s="7"/>
    </row>
    <row r="7" spans="2:17" ht="21.6" customHeight="1" x14ac:dyDescent="0.25">
      <c r="B7" s="400" t="s">
        <v>3</v>
      </c>
      <c r="C7" s="400" t="s">
        <v>58</v>
      </c>
      <c r="D7" s="400"/>
      <c r="E7" s="401" t="s">
        <v>59</v>
      </c>
      <c r="F7" s="401"/>
      <c r="G7" s="401"/>
      <c r="H7" s="401" t="s">
        <v>60</v>
      </c>
      <c r="I7" s="401"/>
      <c r="J7" s="401"/>
      <c r="K7" s="400" t="s">
        <v>61</v>
      </c>
      <c r="L7" s="400"/>
      <c r="M7" s="400"/>
      <c r="N7" s="400"/>
    </row>
    <row r="8" spans="2:17" ht="34.15" customHeight="1" x14ac:dyDescent="0.25">
      <c r="B8" s="400"/>
      <c r="C8" s="400"/>
      <c r="D8" s="400"/>
      <c r="E8" s="401"/>
      <c r="F8" s="401"/>
      <c r="G8" s="401"/>
      <c r="H8" s="401"/>
      <c r="I8" s="401"/>
      <c r="J8" s="401"/>
      <c r="K8" s="401" t="s">
        <v>62</v>
      </c>
      <c r="L8" s="401"/>
      <c r="M8" s="401"/>
      <c r="N8" s="3" t="s">
        <v>63</v>
      </c>
      <c r="O8" s="1"/>
      <c r="P8" s="1"/>
      <c r="Q8" s="1"/>
    </row>
    <row r="9" spans="2:17" ht="15.75" x14ac:dyDescent="0.25">
      <c r="B9" s="4">
        <v>1</v>
      </c>
      <c r="C9" s="365">
        <v>2</v>
      </c>
      <c r="D9" s="365"/>
      <c r="E9" s="365">
        <v>3</v>
      </c>
      <c r="F9" s="365"/>
      <c r="G9" s="365"/>
      <c r="H9" s="365">
        <v>4</v>
      </c>
      <c r="I9" s="365"/>
      <c r="J9" s="365"/>
      <c r="K9" s="365">
        <v>5</v>
      </c>
      <c r="L9" s="365"/>
      <c r="M9" s="365"/>
      <c r="N9" s="4">
        <v>6</v>
      </c>
    </row>
    <row r="10" spans="2:17" ht="15.75" x14ac:dyDescent="0.25">
      <c r="B10" s="542" t="s">
        <v>15</v>
      </c>
      <c r="C10" s="387" t="s">
        <v>481</v>
      </c>
      <c r="D10" s="388"/>
      <c r="E10" s="391" t="s">
        <v>482</v>
      </c>
      <c r="F10" s="392"/>
      <c r="G10" s="393"/>
      <c r="H10" s="397">
        <v>0</v>
      </c>
      <c r="I10" s="438"/>
      <c r="J10" s="438"/>
      <c r="K10" s="397">
        <v>0</v>
      </c>
      <c r="L10" s="438"/>
      <c r="M10" s="438"/>
      <c r="N10" s="12">
        <f>O50</f>
        <v>870</v>
      </c>
    </row>
    <row r="11" spans="2:17" ht="51" customHeight="1" x14ac:dyDescent="0.25">
      <c r="B11" s="544"/>
      <c r="C11" s="389"/>
      <c r="D11" s="390"/>
      <c r="E11" s="394"/>
      <c r="F11" s="395"/>
      <c r="G11" s="396"/>
      <c r="H11" s="384" t="s">
        <v>20</v>
      </c>
      <c r="I11" s="385"/>
      <c r="J11" s="386"/>
      <c r="K11" s="384" t="s">
        <v>18</v>
      </c>
      <c r="L11" s="385"/>
      <c r="M11" s="386"/>
      <c r="N11" s="11" t="s">
        <v>23</v>
      </c>
      <c r="O11" s="36"/>
      <c r="P11" s="37"/>
    </row>
    <row r="12" spans="2:17" ht="15.75" x14ac:dyDescent="0.25">
      <c r="B12" s="542" t="s">
        <v>48</v>
      </c>
      <c r="C12" s="387" t="s">
        <v>483</v>
      </c>
      <c r="D12" s="388"/>
      <c r="E12" s="391" t="s">
        <v>484</v>
      </c>
      <c r="F12" s="392"/>
      <c r="G12" s="393"/>
      <c r="H12" s="397">
        <v>0</v>
      </c>
      <c r="I12" s="398"/>
      <c r="J12" s="398"/>
      <c r="K12" s="397">
        <v>0</v>
      </c>
      <c r="L12" s="398"/>
      <c r="M12" s="398"/>
      <c r="N12" s="12">
        <f>O52</f>
        <v>100</v>
      </c>
    </row>
    <row r="13" spans="2:17" ht="15.75" x14ac:dyDescent="0.25">
      <c r="B13" s="543"/>
      <c r="C13" s="405"/>
      <c r="D13" s="406"/>
      <c r="E13" s="407"/>
      <c r="F13" s="408"/>
      <c r="G13" s="409"/>
      <c r="H13" s="536" t="s">
        <v>21</v>
      </c>
      <c r="I13" s="537"/>
      <c r="J13" s="538"/>
      <c r="K13" s="536" t="s">
        <v>18</v>
      </c>
      <c r="L13" s="537"/>
      <c r="M13" s="538"/>
      <c r="N13" s="235"/>
    </row>
    <row r="14" spans="2:17" ht="33" customHeight="1" x14ac:dyDescent="0.25">
      <c r="B14" s="544"/>
      <c r="C14" s="389"/>
      <c r="D14" s="390"/>
      <c r="E14" s="394"/>
      <c r="F14" s="395"/>
      <c r="G14" s="396"/>
      <c r="H14" s="384"/>
      <c r="I14" s="385"/>
      <c r="J14" s="386"/>
      <c r="K14" s="384"/>
      <c r="L14" s="385"/>
      <c r="M14" s="386"/>
      <c r="N14" s="11" t="s">
        <v>23</v>
      </c>
    </row>
    <row r="17" spans="2:8" ht="15.75" x14ac:dyDescent="0.25">
      <c r="B17" s="374" t="s">
        <v>71</v>
      </c>
      <c r="C17" s="374"/>
      <c r="D17" s="374"/>
      <c r="E17" s="374"/>
      <c r="F17" s="374"/>
      <c r="G17" s="374"/>
    </row>
    <row r="18" spans="2:8" ht="15.75" x14ac:dyDescent="0.25">
      <c r="B18" s="375" t="s">
        <v>72</v>
      </c>
      <c r="C18" s="375"/>
      <c r="D18" s="375"/>
      <c r="E18" s="375"/>
      <c r="F18" s="375" t="s">
        <v>73</v>
      </c>
      <c r="G18" s="375"/>
      <c r="H18" s="375"/>
    </row>
    <row r="19" spans="2:8" ht="15.75" x14ac:dyDescent="0.25">
      <c r="B19" s="545">
        <v>1</v>
      </c>
      <c r="C19" s="545"/>
      <c r="D19" s="545"/>
      <c r="E19" s="545"/>
      <c r="F19" s="545">
        <v>2</v>
      </c>
      <c r="G19" s="545"/>
      <c r="H19" s="545"/>
    </row>
    <row r="20" spans="2:8" ht="15.75" x14ac:dyDescent="0.25">
      <c r="B20" s="615" t="s">
        <v>74</v>
      </c>
      <c r="C20" s="615"/>
      <c r="D20" s="615"/>
      <c r="E20" s="615"/>
      <c r="F20" s="600">
        <f>L50</f>
        <v>13638394.33</v>
      </c>
      <c r="G20" s="600"/>
      <c r="H20" s="600"/>
    </row>
    <row r="21" spans="2:8" ht="15.75" x14ac:dyDescent="0.25">
      <c r="B21" s="382"/>
      <c r="C21" s="383"/>
      <c r="D21" s="383"/>
      <c r="E21" s="612"/>
      <c r="F21" s="636"/>
      <c r="G21" s="637"/>
      <c r="H21" s="638"/>
    </row>
    <row r="22" spans="2:8" ht="15.75" x14ac:dyDescent="0.25">
      <c r="B22" s="372" t="s">
        <v>75</v>
      </c>
      <c r="C22" s="372"/>
      <c r="D22" s="372"/>
      <c r="E22" s="372"/>
      <c r="F22" s="527"/>
      <c r="G22" s="527"/>
      <c r="H22" s="527"/>
    </row>
    <row r="23" spans="2:8" ht="15.75" x14ac:dyDescent="0.25">
      <c r="B23" s="368"/>
      <c r="C23" s="368"/>
      <c r="D23" s="368"/>
      <c r="E23" s="368"/>
      <c r="F23" s="527"/>
      <c r="G23" s="527"/>
      <c r="H23" s="527"/>
    </row>
    <row r="24" spans="2:8" ht="31.15" customHeight="1" x14ac:dyDescent="0.25">
      <c r="B24" s="372" t="s">
        <v>312</v>
      </c>
      <c r="C24" s="372"/>
      <c r="D24" s="372"/>
      <c r="E24" s="372"/>
      <c r="F24" s="528">
        <f>F27</f>
        <v>0</v>
      </c>
      <c r="G24" s="528"/>
      <c r="H24" s="528"/>
    </row>
    <row r="25" spans="2:8" ht="15.75" x14ac:dyDescent="0.25">
      <c r="B25" s="368" t="s">
        <v>253</v>
      </c>
      <c r="C25" s="368"/>
      <c r="D25" s="368"/>
      <c r="E25" s="368"/>
      <c r="F25" s="527"/>
      <c r="G25" s="527"/>
      <c r="H25" s="527"/>
    </row>
    <row r="26" spans="2:8" ht="31.5" customHeight="1" x14ac:dyDescent="0.25">
      <c r="B26" s="368" t="s">
        <v>254</v>
      </c>
      <c r="C26" s="368"/>
      <c r="D26" s="368"/>
      <c r="E26" s="368"/>
      <c r="F26" s="527"/>
      <c r="G26" s="527"/>
      <c r="H26" s="527"/>
    </row>
    <row r="27" spans="2:8" ht="15.75" x14ac:dyDescent="0.25">
      <c r="B27" s="368" t="s">
        <v>76</v>
      </c>
      <c r="C27" s="368"/>
      <c r="D27" s="368"/>
      <c r="E27" s="368"/>
      <c r="F27" s="527"/>
      <c r="G27" s="527"/>
      <c r="H27" s="527"/>
    </row>
    <row r="28" spans="2:8" ht="15.75" x14ac:dyDescent="0.25">
      <c r="B28" s="615" t="s">
        <v>313</v>
      </c>
      <c r="C28" s="615"/>
      <c r="D28" s="615"/>
      <c r="E28" s="615"/>
      <c r="F28" s="600">
        <f>L50</f>
        <v>13638394.33</v>
      </c>
      <c r="G28" s="600"/>
      <c r="H28" s="600"/>
    </row>
    <row r="29" spans="2:8" ht="15.75" x14ac:dyDescent="0.25">
      <c r="B29" s="382"/>
      <c r="C29" s="383"/>
      <c r="D29" s="383"/>
      <c r="E29" s="612"/>
      <c r="F29" s="636"/>
      <c r="G29" s="637"/>
      <c r="H29" s="638"/>
    </row>
    <row r="30" spans="2:8" ht="15.75" x14ac:dyDescent="0.25">
      <c r="B30" s="368" t="s">
        <v>255</v>
      </c>
      <c r="C30" s="368"/>
      <c r="D30" s="368"/>
      <c r="E30" s="368"/>
      <c r="F30" s="527"/>
      <c r="G30" s="527"/>
      <c r="H30" s="527"/>
    </row>
    <row r="31" spans="2:8" ht="31.5" customHeight="1" x14ac:dyDescent="0.25">
      <c r="B31" s="368" t="s">
        <v>256</v>
      </c>
      <c r="C31" s="368"/>
      <c r="D31" s="368"/>
      <c r="E31" s="368"/>
      <c r="F31" s="527"/>
      <c r="G31" s="527"/>
      <c r="H31" s="527"/>
    </row>
    <row r="32" spans="2:8" ht="15.75" x14ac:dyDescent="0.25">
      <c r="B32" s="415" t="s">
        <v>77</v>
      </c>
      <c r="C32" s="415"/>
      <c r="D32" s="415"/>
      <c r="E32" s="415"/>
      <c r="F32" s="497">
        <f>L50</f>
        <v>13638394.33</v>
      </c>
      <c r="G32" s="497"/>
      <c r="H32" s="497"/>
    </row>
    <row r="33" spans="2:17" ht="15.75" x14ac:dyDescent="0.25">
      <c r="B33" s="425"/>
      <c r="C33" s="426"/>
      <c r="D33" s="426"/>
      <c r="E33" s="613"/>
      <c r="F33" s="639"/>
      <c r="G33" s="640"/>
      <c r="H33" s="641"/>
    </row>
    <row r="34" spans="2:17" ht="15.75" x14ac:dyDescent="0.25">
      <c r="B34" s="372" t="s">
        <v>257</v>
      </c>
      <c r="C34" s="372"/>
      <c r="D34" s="372"/>
      <c r="E34" s="372"/>
      <c r="F34" s="527"/>
      <c r="G34" s="527"/>
      <c r="H34" s="527"/>
    </row>
    <row r="35" spans="2:17" ht="15.75" x14ac:dyDescent="0.25">
      <c r="B35" s="368"/>
      <c r="C35" s="368"/>
      <c r="D35" s="368"/>
      <c r="E35" s="368"/>
      <c r="F35" s="527"/>
      <c r="G35" s="527"/>
      <c r="H35" s="527"/>
    </row>
    <row r="36" spans="2:17" ht="15.75" x14ac:dyDescent="0.25">
      <c r="B36" s="615" t="s">
        <v>78</v>
      </c>
      <c r="C36" s="615"/>
      <c r="D36" s="615"/>
      <c r="E36" s="615"/>
      <c r="F36" s="600">
        <f>M50</f>
        <v>2406776.2499999995</v>
      </c>
      <c r="G36" s="600"/>
      <c r="H36" s="600"/>
    </row>
    <row r="37" spans="2:17" ht="15.75" x14ac:dyDescent="0.25">
      <c r="B37" s="382"/>
      <c r="C37" s="383"/>
      <c r="D37" s="383"/>
      <c r="E37" s="612"/>
      <c r="F37" s="636"/>
      <c r="G37" s="637"/>
      <c r="H37" s="638"/>
    </row>
    <row r="38" spans="2:17" ht="15.75" x14ac:dyDescent="0.25">
      <c r="B38" s="415" t="s">
        <v>79</v>
      </c>
      <c r="C38" s="415"/>
      <c r="D38" s="415"/>
      <c r="E38" s="415"/>
      <c r="F38" s="497">
        <f>M50</f>
        <v>2406776.2499999995</v>
      </c>
      <c r="G38" s="497"/>
      <c r="H38" s="497"/>
    </row>
    <row r="39" spans="2:17" ht="15.75" x14ac:dyDescent="0.25">
      <c r="B39" s="425"/>
      <c r="C39" s="426"/>
      <c r="D39" s="426"/>
      <c r="E39" s="613"/>
      <c r="F39" s="639"/>
      <c r="G39" s="640"/>
      <c r="H39" s="641"/>
    </row>
    <row r="40" spans="2:17" ht="15.75" x14ac:dyDescent="0.25">
      <c r="B40" s="368" t="s">
        <v>80</v>
      </c>
      <c r="C40" s="368"/>
      <c r="D40" s="368"/>
      <c r="E40" s="368"/>
      <c r="F40" s="527">
        <v>0</v>
      </c>
      <c r="G40" s="527"/>
      <c r="H40" s="527"/>
    </row>
    <row r="41" spans="2:17" ht="15.75" x14ac:dyDescent="0.25">
      <c r="B41" s="368" t="s">
        <v>81</v>
      </c>
      <c r="C41" s="368"/>
      <c r="D41" s="368"/>
      <c r="E41" s="368"/>
      <c r="F41" s="527">
        <v>0</v>
      </c>
      <c r="G41" s="527"/>
      <c r="H41" s="527"/>
    </row>
    <row r="42" spans="2:17" ht="15.75" x14ac:dyDescent="0.25">
      <c r="B42" s="615" t="s">
        <v>82</v>
      </c>
      <c r="C42" s="615"/>
      <c r="D42" s="615"/>
      <c r="E42" s="615"/>
      <c r="F42" s="600">
        <f>I50</f>
        <v>16045170.579999998</v>
      </c>
      <c r="G42" s="600"/>
      <c r="H42" s="600"/>
    </row>
    <row r="43" spans="2:17" ht="15.75" x14ac:dyDescent="0.25">
      <c r="B43" s="382"/>
      <c r="C43" s="383"/>
      <c r="D43" s="383"/>
      <c r="E43" s="612"/>
      <c r="F43" s="636"/>
      <c r="G43" s="637"/>
      <c r="H43" s="638"/>
    </row>
    <row r="45" spans="2:17" ht="15.75" x14ac:dyDescent="0.25">
      <c r="B45" s="374" t="s">
        <v>83</v>
      </c>
      <c r="C45" s="374"/>
      <c r="D45" s="374"/>
      <c r="E45" s="374"/>
      <c r="F45" s="374"/>
      <c r="G45" s="374"/>
      <c r="H45" s="374"/>
    </row>
    <row r="46" spans="2:17" ht="16.149999999999999" customHeight="1" x14ac:dyDescent="0.25">
      <c r="B46" s="435" t="s">
        <v>84</v>
      </c>
      <c r="C46" s="401" t="s">
        <v>85</v>
      </c>
      <c r="D46" s="401" t="s">
        <v>86</v>
      </c>
      <c r="E46" s="401" t="s">
        <v>87</v>
      </c>
      <c r="F46" s="401" t="s">
        <v>88</v>
      </c>
      <c r="G46" s="401" t="s">
        <v>89</v>
      </c>
      <c r="H46" s="401" t="s">
        <v>90</v>
      </c>
      <c r="I46" s="401" t="s">
        <v>91</v>
      </c>
      <c r="J46" s="401"/>
      <c r="K46" s="401"/>
      <c r="L46" s="401"/>
      <c r="M46" s="401"/>
      <c r="N46" s="401" t="s">
        <v>6</v>
      </c>
      <c r="O46" s="401"/>
      <c r="P46" s="401" t="s">
        <v>92</v>
      </c>
      <c r="Q46" s="401" t="s">
        <v>93</v>
      </c>
    </row>
    <row r="47" spans="2:17" ht="46.9" customHeight="1" x14ac:dyDescent="0.25">
      <c r="B47" s="436"/>
      <c r="C47" s="401"/>
      <c r="D47" s="401"/>
      <c r="E47" s="401"/>
      <c r="F47" s="401"/>
      <c r="G47" s="401"/>
      <c r="H47" s="401"/>
      <c r="I47" s="401" t="s">
        <v>45</v>
      </c>
      <c r="J47" s="401" t="s">
        <v>94</v>
      </c>
      <c r="K47" s="401"/>
      <c r="L47" s="401"/>
      <c r="M47" s="401" t="s">
        <v>729</v>
      </c>
      <c r="N47" s="401" t="s">
        <v>96</v>
      </c>
      <c r="O47" s="401" t="s">
        <v>97</v>
      </c>
      <c r="P47" s="401"/>
      <c r="Q47" s="401"/>
    </row>
    <row r="48" spans="2:17" ht="96" customHeight="1" x14ac:dyDescent="0.25">
      <c r="B48" s="437"/>
      <c r="C48" s="401"/>
      <c r="D48" s="401"/>
      <c r="E48" s="401"/>
      <c r="F48" s="401"/>
      <c r="G48" s="401"/>
      <c r="H48" s="401"/>
      <c r="I48" s="401"/>
      <c r="J48" s="3" t="s">
        <v>98</v>
      </c>
      <c r="K48" s="3" t="s">
        <v>99</v>
      </c>
      <c r="L48" s="3" t="s">
        <v>100</v>
      </c>
      <c r="M48" s="401"/>
      <c r="N48" s="401"/>
      <c r="O48" s="401"/>
      <c r="P48" s="401"/>
      <c r="Q48" s="401"/>
    </row>
    <row r="49" spans="2:17" ht="15.75" x14ac:dyDescent="0.25">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75" x14ac:dyDescent="0.25">
      <c r="B50" s="342" t="s">
        <v>485</v>
      </c>
      <c r="C50" s="344" t="s">
        <v>101</v>
      </c>
      <c r="D50" s="338" t="s">
        <v>486</v>
      </c>
      <c r="E50" s="338" t="s">
        <v>775</v>
      </c>
      <c r="F50" s="338" t="s">
        <v>261</v>
      </c>
      <c r="G50" s="338" t="s">
        <v>262</v>
      </c>
      <c r="H50" s="344" t="s">
        <v>102</v>
      </c>
      <c r="I50" s="236">
        <f>I78</f>
        <v>16045170.579999998</v>
      </c>
      <c r="J50" s="350">
        <f>J78</f>
        <v>0</v>
      </c>
      <c r="K50" s="350">
        <f>K78</f>
        <v>0</v>
      </c>
      <c r="L50" s="236">
        <f>L78</f>
        <v>13638394.33</v>
      </c>
      <c r="M50" s="236">
        <f>M78</f>
        <v>2406776.2499999995</v>
      </c>
      <c r="N50" s="338" t="s">
        <v>490</v>
      </c>
      <c r="O50" s="12">
        <f>SUM(O60,O62,O66,O68,O70,O74)</f>
        <v>870</v>
      </c>
      <c r="P50" s="438"/>
      <c r="Q50" s="344"/>
    </row>
    <row r="51" spans="2:17" ht="52.5" customHeight="1" x14ac:dyDescent="0.25">
      <c r="B51" s="343"/>
      <c r="C51" s="345"/>
      <c r="D51" s="339"/>
      <c r="E51" s="339"/>
      <c r="F51" s="339"/>
      <c r="G51" s="339"/>
      <c r="H51" s="345"/>
      <c r="I51" s="203"/>
      <c r="J51" s="351"/>
      <c r="K51" s="351"/>
      <c r="L51" s="203"/>
      <c r="M51" s="203"/>
      <c r="N51" s="354"/>
      <c r="O51" s="11" t="s">
        <v>23</v>
      </c>
      <c r="P51" s="439"/>
      <c r="Q51" s="345"/>
    </row>
    <row r="52" spans="2:17" ht="15.75" x14ac:dyDescent="0.25">
      <c r="B52" s="343"/>
      <c r="C52" s="345"/>
      <c r="D52" s="339"/>
      <c r="E52" s="339"/>
      <c r="F52" s="339"/>
      <c r="G52" s="339"/>
      <c r="H52" s="345"/>
      <c r="I52" s="141"/>
      <c r="J52" s="351"/>
      <c r="K52" s="351"/>
      <c r="L52" s="141"/>
      <c r="M52" s="141"/>
      <c r="N52" s="338" t="s">
        <v>489</v>
      </c>
      <c r="O52" s="12">
        <f>O64+O72+O76</f>
        <v>100</v>
      </c>
      <c r="P52" s="439"/>
      <c r="Q52" s="345"/>
    </row>
    <row r="53" spans="2:17" ht="15.75" x14ac:dyDescent="0.25">
      <c r="B53" s="343"/>
      <c r="C53" s="345"/>
      <c r="D53" s="339"/>
      <c r="E53" s="339"/>
      <c r="F53" s="339"/>
      <c r="G53" s="339"/>
      <c r="H53" s="345"/>
      <c r="I53" s="141"/>
      <c r="J53" s="351"/>
      <c r="K53" s="351"/>
      <c r="L53" s="141"/>
      <c r="M53" s="141"/>
      <c r="N53" s="339"/>
      <c r="O53" s="235"/>
      <c r="P53" s="439"/>
      <c r="Q53" s="345"/>
    </row>
    <row r="54" spans="2:17" ht="39" customHeight="1" x14ac:dyDescent="0.25">
      <c r="B54" s="343"/>
      <c r="C54" s="345"/>
      <c r="D54" s="339"/>
      <c r="E54" s="339"/>
      <c r="F54" s="339"/>
      <c r="G54" s="339"/>
      <c r="H54" s="345"/>
      <c r="I54" s="141"/>
      <c r="J54" s="351"/>
      <c r="K54" s="351"/>
      <c r="L54" s="141"/>
      <c r="M54" s="141"/>
      <c r="N54" s="354"/>
      <c r="O54" s="11" t="s">
        <v>23</v>
      </c>
      <c r="P54" s="439"/>
      <c r="Q54" s="345"/>
    </row>
    <row r="55" spans="2:17" ht="15.75" x14ac:dyDescent="0.25">
      <c r="B55" s="343"/>
      <c r="C55" s="345"/>
      <c r="D55" s="339"/>
      <c r="E55" s="339"/>
      <c r="F55" s="339"/>
      <c r="G55" s="339"/>
      <c r="H55" s="345"/>
      <c r="I55" s="141"/>
      <c r="J55" s="351"/>
      <c r="K55" s="351"/>
      <c r="L55" s="141"/>
      <c r="M55" s="141"/>
      <c r="N55" s="338" t="s">
        <v>496</v>
      </c>
      <c r="O55" s="86">
        <f>SUM(O61,O63,O67,O69,O71,O75)</f>
        <v>281</v>
      </c>
      <c r="P55" s="439"/>
      <c r="Q55" s="345"/>
    </row>
    <row r="56" spans="2:17" ht="51.75" customHeight="1" x14ac:dyDescent="0.25">
      <c r="B56" s="343"/>
      <c r="C56" s="345"/>
      <c r="D56" s="339"/>
      <c r="E56" s="339"/>
      <c r="F56" s="339"/>
      <c r="G56" s="339"/>
      <c r="H56" s="345"/>
      <c r="I56" s="141"/>
      <c r="J56" s="351"/>
      <c r="K56" s="351"/>
      <c r="L56" s="141"/>
      <c r="M56" s="141"/>
      <c r="N56" s="354"/>
      <c r="O56" s="11" t="s">
        <v>23</v>
      </c>
      <c r="P56" s="439"/>
      <c r="Q56" s="345"/>
    </row>
    <row r="57" spans="2:17" ht="15.75" x14ac:dyDescent="0.25">
      <c r="B57" s="343"/>
      <c r="C57" s="345"/>
      <c r="D57" s="339"/>
      <c r="E57" s="339"/>
      <c r="F57" s="339"/>
      <c r="G57" s="339"/>
      <c r="H57" s="345"/>
      <c r="I57" s="141"/>
      <c r="J57" s="351"/>
      <c r="K57" s="351"/>
      <c r="L57" s="141"/>
      <c r="M57" s="141"/>
      <c r="N57" s="338" t="s">
        <v>492</v>
      </c>
      <c r="O57" s="12">
        <f>O65+O73+O77</f>
        <v>95</v>
      </c>
      <c r="P57" s="439"/>
      <c r="Q57" s="345"/>
    </row>
    <row r="58" spans="2:17" ht="15.75" x14ac:dyDescent="0.25">
      <c r="B58" s="343"/>
      <c r="C58" s="345"/>
      <c r="D58" s="339"/>
      <c r="E58" s="339"/>
      <c r="F58" s="339"/>
      <c r="G58" s="339"/>
      <c r="H58" s="345"/>
      <c r="I58" s="141"/>
      <c r="J58" s="351"/>
      <c r="K58" s="351"/>
      <c r="L58" s="141"/>
      <c r="M58" s="141"/>
      <c r="N58" s="339"/>
      <c r="O58" s="235"/>
      <c r="P58" s="439"/>
      <c r="Q58" s="345"/>
    </row>
    <row r="59" spans="2:17" ht="134.25" customHeight="1" x14ac:dyDescent="0.25">
      <c r="B59" s="343"/>
      <c r="C59" s="345"/>
      <c r="D59" s="339"/>
      <c r="E59" s="339"/>
      <c r="F59" s="339"/>
      <c r="G59" s="339"/>
      <c r="H59" s="345"/>
      <c r="I59" s="141"/>
      <c r="J59" s="351"/>
      <c r="K59" s="351"/>
      <c r="L59" s="141"/>
      <c r="M59" s="141"/>
      <c r="N59" s="354"/>
      <c r="O59" s="11" t="s">
        <v>23</v>
      </c>
      <c r="P59" s="439"/>
      <c r="Q59" s="345"/>
    </row>
    <row r="60" spans="2:17" ht="78.75" outlineLevel="1" x14ac:dyDescent="0.25">
      <c r="B60" s="338" t="s">
        <v>494</v>
      </c>
      <c r="C60" s="340"/>
      <c r="D60" s="338" t="s">
        <v>272</v>
      </c>
      <c r="E60" s="338" t="s">
        <v>495</v>
      </c>
      <c r="F60" s="346"/>
      <c r="G60" s="338" t="s">
        <v>262</v>
      </c>
      <c r="H60" s="340"/>
      <c r="I60" s="336">
        <v>550000</v>
      </c>
      <c r="J60" s="336">
        <v>0</v>
      </c>
      <c r="K60" s="336">
        <v>0</v>
      </c>
      <c r="L60" s="336">
        <v>467500</v>
      </c>
      <c r="M60" s="336">
        <v>82500</v>
      </c>
      <c r="N60" s="27" t="s">
        <v>487</v>
      </c>
      <c r="O60" s="38">
        <v>300</v>
      </c>
      <c r="P60" s="344" t="s">
        <v>497</v>
      </c>
      <c r="Q60" s="344" t="s">
        <v>458</v>
      </c>
    </row>
    <row r="61" spans="2:17" ht="66.75" customHeight="1" outlineLevel="1" x14ac:dyDescent="0.25">
      <c r="B61" s="339"/>
      <c r="C61" s="341"/>
      <c r="D61" s="339"/>
      <c r="E61" s="339"/>
      <c r="F61" s="347"/>
      <c r="G61" s="339"/>
      <c r="H61" s="341"/>
      <c r="I61" s="337"/>
      <c r="J61" s="337"/>
      <c r="K61" s="337"/>
      <c r="L61" s="337"/>
      <c r="M61" s="337"/>
      <c r="N61" s="27" t="s">
        <v>493</v>
      </c>
      <c r="O61" s="38">
        <v>50</v>
      </c>
      <c r="P61" s="345"/>
      <c r="Q61" s="345"/>
    </row>
    <row r="62" spans="2:17" ht="78.75" outlineLevel="1" x14ac:dyDescent="0.25">
      <c r="B62" s="338" t="s">
        <v>498</v>
      </c>
      <c r="C62" s="340"/>
      <c r="D62" s="338" t="s">
        <v>272</v>
      </c>
      <c r="E62" s="338" t="s">
        <v>499</v>
      </c>
      <c r="F62" s="346"/>
      <c r="G62" s="338" t="s">
        <v>262</v>
      </c>
      <c r="H62" s="340"/>
      <c r="I62" s="336">
        <v>950000</v>
      </c>
      <c r="J62" s="336">
        <v>0</v>
      </c>
      <c r="K62" s="336">
        <v>0</v>
      </c>
      <c r="L62" s="336">
        <v>807500</v>
      </c>
      <c r="M62" s="336">
        <v>142500</v>
      </c>
      <c r="N62" s="27" t="s">
        <v>487</v>
      </c>
      <c r="O62" s="38">
        <v>50</v>
      </c>
      <c r="P62" s="344" t="s">
        <v>454</v>
      </c>
      <c r="Q62" s="344" t="s">
        <v>456</v>
      </c>
    </row>
    <row r="63" spans="2:17" ht="63" outlineLevel="1" x14ac:dyDescent="0.25">
      <c r="B63" s="339"/>
      <c r="C63" s="341"/>
      <c r="D63" s="339"/>
      <c r="E63" s="339"/>
      <c r="F63" s="347"/>
      <c r="G63" s="339"/>
      <c r="H63" s="341"/>
      <c r="I63" s="337"/>
      <c r="J63" s="337"/>
      <c r="K63" s="337"/>
      <c r="L63" s="337"/>
      <c r="M63" s="337"/>
      <c r="N63" s="27" t="s">
        <v>493</v>
      </c>
      <c r="O63" s="38">
        <v>41</v>
      </c>
      <c r="P63" s="345"/>
      <c r="Q63" s="345"/>
    </row>
    <row r="64" spans="2:17" ht="56.25" customHeight="1" outlineLevel="1" x14ac:dyDescent="0.25">
      <c r="B64" s="338" t="s">
        <v>523</v>
      </c>
      <c r="C64" s="340"/>
      <c r="D64" s="338" t="s">
        <v>286</v>
      </c>
      <c r="E64" s="338" t="s">
        <v>500</v>
      </c>
      <c r="F64" s="346"/>
      <c r="G64" s="338" t="s">
        <v>262</v>
      </c>
      <c r="H64" s="340"/>
      <c r="I64" s="336">
        <v>3700000</v>
      </c>
      <c r="J64" s="336">
        <v>0</v>
      </c>
      <c r="K64" s="336">
        <v>0</v>
      </c>
      <c r="L64" s="336">
        <v>3145000</v>
      </c>
      <c r="M64" s="336">
        <v>555000</v>
      </c>
      <c r="N64" s="27" t="s">
        <v>488</v>
      </c>
      <c r="O64" s="38">
        <v>30</v>
      </c>
      <c r="P64" s="344" t="s">
        <v>445</v>
      </c>
      <c r="Q64" s="344" t="s">
        <v>446</v>
      </c>
    </row>
    <row r="65" spans="2:17" ht="119.25" customHeight="1" outlineLevel="1" x14ac:dyDescent="0.25">
      <c r="B65" s="339"/>
      <c r="C65" s="341"/>
      <c r="D65" s="339"/>
      <c r="E65" s="339"/>
      <c r="F65" s="347"/>
      <c r="G65" s="339"/>
      <c r="H65" s="341"/>
      <c r="I65" s="337"/>
      <c r="J65" s="337"/>
      <c r="K65" s="337"/>
      <c r="L65" s="337"/>
      <c r="M65" s="337"/>
      <c r="N65" s="27" t="s">
        <v>491</v>
      </c>
      <c r="O65" s="38">
        <v>30</v>
      </c>
      <c r="P65" s="345"/>
      <c r="Q65" s="345"/>
    </row>
    <row r="66" spans="2:17" ht="69.75" customHeight="1" outlineLevel="1" x14ac:dyDescent="0.25">
      <c r="B66" s="338" t="s">
        <v>742</v>
      </c>
      <c r="C66" s="340"/>
      <c r="D66" s="338" t="s">
        <v>355</v>
      </c>
      <c r="E66" s="634"/>
      <c r="F66" s="340"/>
      <c r="G66" s="338" t="s">
        <v>262</v>
      </c>
      <c r="H66" s="340"/>
      <c r="I66" s="336">
        <v>4536733.79</v>
      </c>
      <c r="J66" s="336">
        <v>0</v>
      </c>
      <c r="K66" s="336">
        <v>0</v>
      </c>
      <c r="L66" s="336">
        <v>3856223.72</v>
      </c>
      <c r="M66" s="336">
        <v>680510.07</v>
      </c>
      <c r="N66" s="27" t="s">
        <v>487</v>
      </c>
      <c r="O66" s="43">
        <v>200</v>
      </c>
      <c r="P66" s="344" t="s">
        <v>647</v>
      </c>
      <c r="Q66" s="344" t="s">
        <v>520</v>
      </c>
    </row>
    <row r="67" spans="2:17" ht="63" outlineLevel="1" x14ac:dyDescent="0.25">
      <c r="B67" s="339"/>
      <c r="C67" s="341"/>
      <c r="D67" s="339"/>
      <c r="E67" s="635"/>
      <c r="F67" s="341"/>
      <c r="G67" s="339"/>
      <c r="H67" s="341"/>
      <c r="I67" s="337"/>
      <c r="J67" s="337"/>
      <c r="K67" s="337"/>
      <c r="L67" s="337"/>
      <c r="M67" s="337"/>
      <c r="N67" s="27" t="s">
        <v>493</v>
      </c>
      <c r="O67" s="38">
        <v>100</v>
      </c>
      <c r="P67" s="345"/>
      <c r="Q67" s="345"/>
    </row>
    <row r="68" spans="2:17" ht="78.75" outlineLevel="1" x14ac:dyDescent="0.25">
      <c r="B68" s="338" t="s">
        <v>501</v>
      </c>
      <c r="C68" s="340"/>
      <c r="D68" s="338" t="s">
        <v>355</v>
      </c>
      <c r="E68" s="338" t="s">
        <v>774</v>
      </c>
      <c r="F68" s="340"/>
      <c r="G68" s="338" t="s">
        <v>262</v>
      </c>
      <c r="H68" s="340"/>
      <c r="I68" s="350">
        <v>595706.79</v>
      </c>
      <c r="J68" s="350">
        <v>0</v>
      </c>
      <c r="K68" s="350">
        <v>0</v>
      </c>
      <c r="L68" s="350">
        <v>506350.77</v>
      </c>
      <c r="M68" s="350">
        <v>89356.02</v>
      </c>
      <c r="N68" s="27" t="s">
        <v>487</v>
      </c>
      <c r="O68" s="43">
        <v>15</v>
      </c>
      <c r="P68" s="344" t="s">
        <v>445</v>
      </c>
      <c r="Q68" s="344" t="s">
        <v>457</v>
      </c>
    </row>
    <row r="69" spans="2:17" ht="63" outlineLevel="1" x14ac:dyDescent="0.25">
      <c r="B69" s="339"/>
      <c r="C69" s="341"/>
      <c r="D69" s="339"/>
      <c r="E69" s="339"/>
      <c r="F69" s="341"/>
      <c r="G69" s="339"/>
      <c r="H69" s="341"/>
      <c r="I69" s="351"/>
      <c r="J69" s="351"/>
      <c r="K69" s="351"/>
      <c r="L69" s="351"/>
      <c r="M69" s="351"/>
      <c r="N69" s="27" t="s">
        <v>715</v>
      </c>
      <c r="O69" s="38">
        <v>15</v>
      </c>
      <c r="P69" s="345"/>
      <c r="Q69" s="345"/>
    </row>
    <row r="70" spans="2:17" ht="67.5" customHeight="1" outlineLevel="1" x14ac:dyDescent="0.25">
      <c r="B70" s="338" t="s">
        <v>503</v>
      </c>
      <c r="C70" s="340"/>
      <c r="D70" s="338" t="s">
        <v>292</v>
      </c>
      <c r="E70" s="338" t="s">
        <v>504</v>
      </c>
      <c r="F70" s="340"/>
      <c r="G70" s="338" t="s">
        <v>262</v>
      </c>
      <c r="H70" s="340"/>
      <c r="I70" s="350">
        <v>157699.16</v>
      </c>
      <c r="J70" s="350">
        <v>0</v>
      </c>
      <c r="K70" s="350">
        <v>0</v>
      </c>
      <c r="L70" s="350">
        <v>134044</v>
      </c>
      <c r="M70" s="350">
        <v>23655.16</v>
      </c>
      <c r="N70" s="27" t="s">
        <v>487</v>
      </c>
      <c r="O70" s="43">
        <v>250</v>
      </c>
      <c r="P70" s="344" t="s">
        <v>104</v>
      </c>
      <c r="Q70" s="344" t="s">
        <v>103</v>
      </c>
    </row>
    <row r="71" spans="2:17" ht="63" outlineLevel="1" x14ac:dyDescent="0.25">
      <c r="B71" s="339"/>
      <c r="C71" s="341"/>
      <c r="D71" s="339"/>
      <c r="E71" s="339"/>
      <c r="F71" s="341"/>
      <c r="G71" s="339"/>
      <c r="H71" s="341"/>
      <c r="I71" s="351"/>
      <c r="J71" s="351"/>
      <c r="K71" s="351"/>
      <c r="L71" s="351"/>
      <c r="M71" s="351"/>
      <c r="N71" s="27" t="s">
        <v>493</v>
      </c>
      <c r="O71" s="38">
        <v>20</v>
      </c>
      <c r="P71" s="345"/>
      <c r="Q71" s="345"/>
    </row>
    <row r="72" spans="2:17" ht="47.25" outlineLevel="1" x14ac:dyDescent="0.25">
      <c r="B72" s="338" t="s">
        <v>505</v>
      </c>
      <c r="C72" s="340"/>
      <c r="D72" s="338" t="s">
        <v>292</v>
      </c>
      <c r="E72" s="338" t="s">
        <v>506</v>
      </c>
      <c r="F72" s="346"/>
      <c r="G72" s="338" t="s">
        <v>262</v>
      </c>
      <c r="H72" s="340"/>
      <c r="I72" s="336">
        <v>310323.96000000002</v>
      </c>
      <c r="J72" s="336">
        <v>0</v>
      </c>
      <c r="K72" s="336">
        <v>0</v>
      </c>
      <c r="L72" s="336">
        <v>263775</v>
      </c>
      <c r="M72" s="336">
        <v>46548.959999999999</v>
      </c>
      <c r="N72" s="27" t="s">
        <v>488</v>
      </c>
      <c r="O72" s="38">
        <v>40</v>
      </c>
      <c r="P72" s="344" t="s">
        <v>518</v>
      </c>
      <c r="Q72" s="344" t="s">
        <v>446</v>
      </c>
    </row>
    <row r="73" spans="2:17" ht="66" customHeight="1" outlineLevel="1" x14ac:dyDescent="0.25">
      <c r="B73" s="339"/>
      <c r="C73" s="341"/>
      <c r="D73" s="339"/>
      <c r="E73" s="339"/>
      <c r="F73" s="347"/>
      <c r="G73" s="339"/>
      <c r="H73" s="341"/>
      <c r="I73" s="337"/>
      <c r="J73" s="337"/>
      <c r="K73" s="337"/>
      <c r="L73" s="337"/>
      <c r="M73" s="337"/>
      <c r="N73" s="27" t="s">
        <v>491</v>
      </c>
      <c r="O73" s="38">
        <v>35</v>
      </c>
      <c r="P73" s="345"/>
      <c r="Q73" s="345"/>
    </row>
    <row r="74" spans="2:17" ht="67.5" customHeight="1" outlineLevel="1" x14ac:dyDescent="0.25">
      <c r="B74" s="338" t="s">
        <v>507</v>
      </c>
      <c r="C74" s="340"/>
      <c r="D74" s="338" t="s">
        <v>298</v>
      </c>
      <c r="E74" s="338" t="s">
        <v>745</v>
      </c>
      <c r="F74" s="346"/>
      <c r="G74" s="338" t="s">
        <v>262</v>
      </c>
      <c r="H74" s="340"/>
      <c r="I74" s="336">
        <v>2300000</v>
      </c>
      <c r="J74" s="336">
        <v>0</v>
      </c>
      <c r="K74" s="336">
        <v>0</v>
      </c>
      <c r="L74" s="336">
        <v>1955000</v>
      </c>
      <c r="M74" s="336">
        <v>345000</v>
      </c>
      <c r="N74" s="27" t="s">
        <v>487</v>
      </c>
      <c r="O74" s="38">
        <v>55</v>
      </c>
      <c r="P74" s="344" t="s">
        <v>445</v>
      </c>
      <c r="Q74" s="344" t="s">
        <v>508</v>
      </c>
    </row>
    <row r="75" spans="2:17" ht="94.5" customHeight="1" outlineLevel="1" x14ac:dyDescent="0.25">
      <c r="B75" s="354"/>
      <c r="C75" s="363"/>
      <c r="D75" s="354"/>
      <c r="E75" s="354"/>
      <c r="F75" s="607"/>
      <c r="G75" s="354"/>
      <c r="H75" s="363"/>
      <c r="I75" s="440"/>
      <c r="J75" s="440"/>
      <c r="K75" s="440"/>
      <c r="L75" s="440"/>
      <c r="M75" s="440"/>
      <c r="N75" s="27" t="s">
        <v>493</v>
      </c>
      <c r="O75" s="38">
        <v>55</v>
      </c>
      <c r="P75" s="345"/>
      <c r="Q75" s="345"/>
    </row>
    <row r="76" spans="2:17" ht="47.25" customHeight="1" outlineLevel="1" x14ac:dyDescent="0.25">
      <c r="B76" s="338" t="s">
        <v>751</v>
      </c>
      <c r="C76" s="340"/>
      <c r="D76" s="338" t="s">
        <v>281</v>
      </c>
      <c r="E76" s="344" t="s">
        <v>16</v>
      </c>
      <c r="F76" s="340"/>
      <c r="G76" s="338" t="s">
        <v>262</v>
      </c>
      <c r="H76" s="340"/>
      <c r="I76" s="228">
        <v>2944706.88</v>
      </c>
      <c r="J76" s="110">
        <v>0</v>
      </c>
      <c r="K76" s="107">
        <v>0</v>
      </c>
      <c r="L76" s="177">
        <v>2503000.84</v>
      </c>
      <c r="M76" s="107">
        <v>441706.04</v>
      </c>
      <c r="N76" s="27" t="s">
        <v>488</v>
      </c>
      <c r="O76" s="38">
        <v>30</v>
      </c>
      <c r="P76" s="344" t="s">
        <v>518</v>
      </c>
      <c r="Q76" s="344" t="s">
        <v>550</v>
      </c>
    </row>
    <row r="77" spans="2:17" ht="66.75" customHeight="1" outlineLevel="1" x14ac:dyDescent="0.25">
      <c r="B77" s="354"/>
      <c r="C77" s="363"/>
      <c r="D77" s="354"/>
      <c r="E77" s="345"/>
      <c r="F77" s="363"/>
      <c r="G77" s="354"/>
      <c r="H77" s="363"/>
      <c r="I77" s="228"/>
      <c r="J77" s="110"/>
      <c r="K77" s="107"/>
      <c r="L77" s="107"/>
      <c r="M77" s="107"/>
      <c r="N77" s="27" t="s">
        <v>491</v>
      </c>
      <c r="O77" s="38">
        <v>30</v>
      </c>
      <c r="P77" s="345"/>
      <c r="Q77" s="345"/>
    </row>
    <row r="78" spans="2:17" ht="15.75" x14ac:dyDescent="0.25">
      <c r="B78" s="504" t="s">
        <v>105</v>
      </c>
      <c r="C78" s="504"/>
      <c r="D78" s="504"/>
      <c r="E78" s="504"/>
      <c r="F78" s="504"/>
      <c r="G78" s="504"/>
      <c r="H78" s="504"/>
      <c r="I78" s="187">
        <f>SUM(I60:I77)</f>
        <v>16045170.579999998</v>
      </c>
      <c r="J78" s="187">
        <f>SUM(J60:J75)</f>
        <v>0</v>
      </c>
      <c r="K78" s="187">
        <f>SUM(K60:K75)</f>
        <v>0</v>
      </c>
      <c r="L78" s="187">
        <f>SUM(L60:L77)</f>
        <v>13638394.33</v>
      </c>
      <c r="M78" s="187">
        <f>SUM(M60:M77)</f>
        <v>2406776.2499999995</v>
      </c>
      <c r="N78" s="212"/>
      <c r="O78" s="137"/>
      <c r="P78" s="137"/>
      <c r="Q78" s="213"/>
    </row>
    <row r="79" spans="2:17" ht="15.75" x14ac:dyDescent="0.25">
      <c r="B79" s="210"/>
      <c r="C79" s="211"/>
      <c r="D79" s="211"/>
      <c r="E79" s="211"/>
      <c r="F79" s="211"/>
      <c r="G79" s="211"/>
      <c r="H79" s="211"/>
      <c r="I79" s="234"/>
      <c r="J79" s="188"/>
      <c r="K79" s="188"/>
      <c r="L79" s="234"/>
      <c r="M79" s="234"/>
      <c r="N79" s="208"/>
      <c r="O79" s="135"/>
      <c r="P79" s="135"/>
      <c r="Q79" s="209"/>
    </row>
    <row r="80" spans="2:17" ht="32.25" customHeight="1" x14ac:dyDescent="0.25">
      <c r="B80" s="588" t="s">
        <v>735</v>
      </c>
      <c r="C80" s="588"/>
      <c r="D80" s="588"/>
      <c r="E80" s="588"/>
      <c r="F80" s="588"/>
      <c r="G80" s="588"/>
      <c r="H80" s="588"/>
      <c r="I80" s="588"/>
      <c r="J80" s="588"/>
      <c r="K80" s="588"/>
      <c r="L80" s="588"/>
      <c r="M80" s="588"/>
      <c r="N80" s="588"/>
      <c r="O80" s="588"/>
      <c r="P80" s="588"/>
      <c r="Q80" s="588"/>
    </row>
    <row r="82" spans="2:13" ht="15.75" x14ac:dyDescent="0.25">
      <c r="B82" s="448" t="s">
        <v>106</v>
      </c>
      <c r="C82" s="448"/>
      <c r="D82" s="448"/>
      <c r="E82" s="448"/>
    </row>
    <row r="83" spans="2:13" ht="35.450000000000003" customHeight="1" x14ac:dyDescent="0.25">
      <c r="B83" s="10" t="s">
        <v>3</v>
      </c>
      <c r="C83" s="401" t="s">
        <v>107</v>
      </c>
      <c r="D83" s="401"/>
      <c r="E83" s="401"/>
      <c r="F83" s="400" t="s">
        <v>108</v>
      </c>
      <c r="G83" s="400"/>
      <c r="H83" s="400"/>
      <c r="I83" s="400"/>
      <c r="J83" s="401" t="s">
        <v>109</v>
      </c>
      <c r="K83" s="400"/>
      <c r="L83" s="400"/>
      <c r="M83" s="400"/>
    </row>
    <row r="84" spans="2:13" ht="15.75" x14ac:dyDescent="0.25">
      <c r="B84" s="4">
        <v>1</v>
      </c>
      <c r="C84" s="365">
        <v>2</v>
      </c>
      <c r="D84" s="365"/>
      <c r="E84" s="365"/>
      <c r="F84" s="365">
        <v>3</v>
      </c>
      <c r="G84" s="365"/>
      <c r="H84" s="365"/>
      <c r="I84" s="365"/>
      <c r="J84" s="365">
        <v>4</v>
      </c>
      <c r="K84" s="365"/>
      <c r="L84" s="365"/>
      <c r="M84" s="365"/>
    </row>
    <row r="85" spans="2:13" ht="33" customHeight="1" x14ac:dyDescent="0.25">
      <c r="B85" s="8"/>
      <c r="C85" s="455" t="s">
        <v>304</v>
      </c>
      <c r="D85" s="455"/>
      <c r="E85" s="455"/>
      <c r="F85" s="456"/>
      <c r="G85" s="456"/>
      <c r="H85" s="456"/>
      <c r="I85" s="456"/>
      <c r="J85" s="456"/>
      <c r="K85" s="456"/>
      <c r="L85" s="456"/>
      <c r="M85" s="456"/>
    </row>
    <row r="87" spans="2:13" ht="15.75" x14ac:dyDescent="0.25">
      <c r="B87" s="448" t="s">
        <v>110</v>
      </c>
      <c r="C87" s="448"/>
      <c r="D87" s="448"/>
      <c r="E87" s="448"/>
      <c r="F87" s="448"/>
    </row>
    <row r="88" spans="2:13" ht="33.6" customHeight="1" x14ac:dyDescent="0.25">
      <c r="B88" s="10" t="s">
        <v>3</v>
      </c>
      <c r="C88" s="400" t="s">
        <v>111</v>
      </c>
      <c r="D88" s="400"/>
      <c r="E88" s="400"/>
      <c r="F88" s="400" t="s">
        <v>108</v>
      </c>
      <c r="G88" s="400"/>
      <c r="H88" s="400"/>
      <c r="I88" s="400"/>
      <c r="J88" s="401" t="s">
        <v>112</v>
      </c>
      <c r="K88" s="400"/>
      <c r="L88" s="400"/>
      <c r="M88" s="400"/>
    </row>
    <row r="89" spans="2:13" ht="15.75" x14ac:dyDescent="0.25">
      <c r="B89" s="4">
        <v>1</v>
      </c>
      <c r="C89" s="365">
        <v>2</v>
      </c>
      <c r="D89" s="365"/>
      <c r="E89" s="365"/>
      <c r="F89" s="365">
        <v>3</v>
      </c>
      <c r="G89" s="365"/>
      <c r="H89" s="365"/>
      <c r="I89" s="365"/>
      <c r="J89" s="365">
        <v>4</v>
      </c>
      <c r="K89" s="365"/>
      <c r="L89" s="365"/>
      <c r="M89" s="365"/>
    </row>
    <row r="90" spans="2:13" ht="48" customHeight="1" x14ac:dyDescent="0.25">
      <c r="B90" s="8"/>
      <c r="C90" s="455" t="s">
        <v>305</v>
      </c>
      <c r="D90" s="455"/>
      <c r="E90" s="455"/>
      <c r="F90" s="456"/>
      <c r="G90" s="456"/>
      <c r="H90" s="456"/>
      <c r="I90" s="456"/>
      <c r="J90" s="456"/>
      <c r="K90" s="456"/>
      <c r="L90" s="456"/>
      <c r="M90" s="456"/>
    </row>
    <row r="92" spans="2:13" ht="15.75" x14ac:dyDescent="0.25">
      <c r="B92" s="448" t="s">
        <v>113</v>
      </c>
      <c r="C92" s="448"/>
      <c r="D92" s="448"/>
    </row>
    <row r="93" spans="2:13" ht="38.450000000000003" customHeight="1" x14ac:dyDescent="0.25">
      <c r="B93" s="10" t="s">
        <v>3</v>
      </c>
      <c r="C93" s="401" t="s">
        <v>114</v>
      </c>
      <c r="D93" s="401"/>
      <c r="E93" s="401"/>
      <c r="F93" s="449" t="s">
        <v>115</v>
      </c>
      <c r="G93" s="450"/>
      <c r="H93" s="450"/>
      <c r="I93" s="450"/>
      <c r="J93" s="450"/>
      <c r="K93" s="450"/>
      <c r="L93" s="450"/>
      <c r="M93" s="451"/>
    </row>
    <row r="94" spans="2:13" ht="15.75" x14ac:dyDescent="0.25">
      <c r="B94" s="4">
        <v>1</v>
      </c>
      <c r="C94" s="365">
        <v>2</v>
      </c>
      <c r="D94" s="365"/>
      <c r="E94" s="365"/>
      <c r="F94" s="452">
        <v>3</v>
      </c>
      <c r="G94" s="453"/>
      <c r="H94" s="453"/>
      <c r="I94" s="453"/>
      <c r="J94" s="453"/>
      <c r="K94" s="453"/>
      <c r="L94" s="453"/>
      <c r="M94" s="454"/>
    </row>
    <row r="95" spans="2:13" ht="14.45" customHeight="1" x14ac:dyDescent="0.25">
      <c r="B95" s="26" t="s">
        <v>15</v>
      </c>
      <c r="C95" s="444"/>
      <c r="D95" s="444"/>
      <c r="E95" s="444"/>
      <c r="F95" s="445"/>
      <c r="G95" s="446"/>
      <c r="H95" s="446"/>
      <c r="I95" s="446"/>
      <c r="J95" s="446"/>
      <c r="K95" s="446"/>
      <c r="L95" s="446"/>
      <c r="M95" s="447"/>
    </row>
    <row r="97" spans="2:13" ht="15.75" x14ac:dyDescent="0.25">
      <c r="B97" s="448" t="s">
        <v>116</v>
      </c>
      <c r="C97" s="448"/>
      <c r="D97" s="448"/>
      <c r="E97" s="448"/>
      <c r="F97" s="448"/>
      <c r="G97" s="448"/>
    </row>
    <row r="98" spans="2:13" ht="15.6" customHeight="1" x14ac:dyDescent="0.25">
      <c r="B98" s="10" t="s">
        <v>3</v>
      </c>
      <c r="C98" s="449" t="s">
        <v>117</v>
      </c>
      <c r="D98" s="450"/>
      <c r="E98" s="450"/>
      <c r="F98" s="450"/>
      <c r="G98" s="450"/>
      <c r="H98" s="450"/>
      <c r="I98" s="450"/>
      <c r="J98" s="450"/>
      <c r="K98" s="450"/>
      <c r="L98" s="450"/>
      <c r="M98" s="451"/>
    </row>
    <row r="99" spans="2:13" ht="15.75" x14ac:dyDescent="0.25">
      <c r="B99" s="4">
        <v>1</v>
      </c>
      <c r="C99" s="452">
        <v>2</v>
      </c>
      <c r="D99" s="453"/>
      <c r="E99" s="453"/>
      <c r="F99" s="453"/>
      <c r="G99" s="453"/>
      <c r="H99" s="453"/>
      <c r="I99" s="453"/>
      <c r="J99" s="453"/>
      <c r="K99" s="453"/>
      <c r="L99" s="453"/>
      <c r="M99" s="454"/>
    </row>
    <row r="100" spans="2:13" ht="15.75" x14ac:dyDescent="0.25">
      <c r="B100" s="8"/>
      <c r="C100" s="441" t="s">
        <v>306</v>
      </c>
      <c r="D100" s="442"/>
      <c r="E100" s="442"/>
      <c r="F100" s="442"/>
      <c r="G100" s="442"/>
      <c r="H100" s="442"/>
      <c r="I100" s="442"/>
      <c r="J100" s="442"/>
      <c r="K100" s="442"/>
      <c r="L100" s="442"/>
      <c r="M100" s="443"/>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84" priority="1">
      <formula>$L$50&gt;$I$50*0.85</formula>
    </cfRule>
  </conditionalFormatting>
  <conditionalFormatting sqref="L74:L75">
    <cfRule type="expression" dxfId="83" priority="3">
      <formula>$L$74&gt;$I$74*0.85</formula>
    </cfRule>
  </conditionalFormatting>
  <conditionalFormatting sqref="L76">
    <cfRule type="expression" dxfId="82"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3.xml><?xml version="1.0" encoding="utf-8"?>
<ds:datastoreItem xmlns:ds="http://schemas.openxmlformats.org/officeDocument/2006/customXml" ds:itemID="{BAFE743D-7776-4669-A511-63CCBD5223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Aistė Balčiauskienė</cp:lastModifiedBy>
  <cp:revision/>
  <cp:lastPrinted>2025-08-20T12:09:34Z</cp:lastPrinted>
  <dcterms:created xsi:type="dcterms:W3CDTF">2015-06-05T18:17:20Z</dcterms:created>
  <dcterms:modified xsi:type="dcterms:W3CDTF">2026-01-21T09:22:50Z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