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panevezioregionas-my.sharepoint.com/personal/kristina_udriene_panevezioregionas_lt/Documents/Darbinis bendras katalogas/KOLEGIJOS POSEDZIAI/2025-07-/Protokolas ir sprendimai/"/>
    </mc:Choice>
  </mc:AlternateContent>
  <xr:revisionPtr revIDLastSave="136" documentId="8_{E39BDF63-AAAE-4A7E-92D9-1A939BE2AA4B}" xr6:coauthVersionLast="47" xr6:coauthVersionMax="47" xr10:uidLastSave="{EEB691C3-9AFE-42A8-A142-37EAD185704A}"/>
  <bookViews>
    <workbookView xWindow="-120" yWindow="-120" windowWidth="38640" windowHeight="21120" tabRatio="867"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skirsnis'!$B$54:$Q$166</definedName>
    <definedName name="_xlnm._FilterDatabase" localSheetId="3" hidden="1">'IV skyrius II skirsnis'!$B$38:$Q$78</definedName>
    <definedName name="_xlnm._FilterDatabase" localSheetId="4" hidden="1">'IV skyrius III skirsnis'!$B$43:$Q$77</definedName>
    <definedName name="_xlnm._FilterDatabase" localSheetId="5" hidden="1">'IV skyrius IV skirsnis'!$B$38:$Q$69</definedName>
    <definedName name="_xlnm._FilterDatabase" localSheetId="6" hidden="1">'IV skyrius V skirsnis'!$B$47:$Q$103</definedName>
    <definedName name="_xlnm._FilterDatabase" localSheetId="7" hidden="1">'IV skyrius VI skirsnis'!$B$43:$Q$71</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skirsnis'!$55:$58</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17" l="1"/>
  <c r="L51" i="17"/>
  <c r="O47" i="6" l="1"/>
  <c r="O81" i="17" l="1"/>
  <c r="O77" i="3" l="1"/>
  <c r="O72" i="19" l="1"/>
  <c r="O49" i="14" l="1"/>
  <c r="O45" i="14"/>
  <c r="I50" i="19"/>
  <c r="M50" i="19" l="1"/>
  <c r="M67" i="14" l="1"/>
  <c r="L67" i="14"/>
  <c r="I67" i="14"/>
  <c r="I77" i="4"/>
  <c r="M77" i="4"/>
  <c r="F41" i="17"/>
  <c r="L75" i="17" l="1"/>
  <c r="I65" i="17"/>
  <c r="L112" i="17" l="1"/>
  <c r="I43" i="14"/>
  <c r="O47" i="18"/>
  <c r="O45" i="18"/>
  <c r="O47" i="14" l="1"/>
  <c r="O43" i="14"/>
  <c r="M43" i="14"/>
  <c r="F33" i="14" s="1"/>
  <c r="L43" i="14"/>
  <c r="F29" i="14" s="1"/>
  <c r="F36" i="14"/>
  <c r="F32" i="14" l="1"/>
  <c r="F19" i="14"/>
  <c r="F26" i="14"/>
  <c r="L52" i="9"/>
  <c r="O48" i="4"/>
  <c r="M48" i="13"/>
  <c r="L48" i="13"/>
  <c r="O93" i="9" l="1"/>
  <c r="O91" i="9"/>
  <c r="O85" i="9"/>
  <c r="O89" i="9"/>
  <c r="I85" i="9" l="1"/>
  <c r="I69" i="4" l="1"/>
  <c r="L71" i="13"/>
  <c r="O62" i="3" l="1"/>
  <c r="O86" i="3"/>
  <c r="I110" i="3" l="1"/>
  <c r="I103" i="3"/>
  <c r="I124" i="3"/>
  <c r="O74" i="3" l="1"/>
  <c r="O61" i="9" l="1"/>
  <c r="O58" i="9"/>
  <c r="O55" i="9"/>
  <c r="O52" i="9"/>
  <c r="O64" i="9" l="1"/>
  <c r="N10" i="9"/>
  <c r="M52" i="9"/>
  <c r="M103" i="9" s="1"/>
  <c r="L103" i="9"/>
  <c r="F21" i="9" s="1"/>
  <c r="I66" i="19" l="1"/>
  <c r="I166" i="19" l="1"/>
  <c r="I149" i="19"/>
  <c r="M152" i="19" l="1"/>
  <c r="L152" i="19"/>
  <c r="L50" i="19"/>
  <c r="L78" i="6" l="1"/>
  <c r="M78" i="6"/>
  <c r="O45" i="12"/>
  <c r="F33" i="17" l="1"/>
  <c r="F29" i="17"/>
  <c r="F21" i="17"/>
  <c r="N13" i="9"/>
  <c r="I69" i="9"/>
  <c r="I75" i="9"/>
  <c r="I79" i="9"/>
  <c r="I95" i="9"/>
  <c r="J52" i="9"/>
  <c r="J103" i="9" s="1"/>
  <c r="K52" i="9"/>
  <c r="K103" i="9" s="1"/>
  <c r="F37" i="9"/>
  <c r="I59" i="17"/>
  <c r="O79" i="17"/>
  <c r="O53" i="17"/>
  <c r="O51" i="17"/>
  <c r="N10" i="17" s="1"/>
  <c r="N14" i="17"/>
  <c r="N12" i="17"/>
  <c r="I52" i="9" l="1"/>
  <c r="I103" i="9" s="1"/>
  <c r="F44" i="9" s="1"/>
  <c r="F33" i="9"/>
  <c r="F29" i="9" s="1"/>
  <c r="N12" i="14"/>
  <c r="I116" i="1" s="1"/>
  <c r="O48" i="13"/>
  <c r="I113" i="1" s="1"/>
  <c r="N10" i="14"/>
  <c r="I118" i="1" s="1"/>
  <c r="O154" i="19" l="1"/>
  <c r="O52" i="19" l="1"/>
  <c r="I22" i="1" l="1"/>
  <c r="I32" i="1"/>
  <c r="I24" i="1"/>
  <c r="I18" i="1"/>
  <c r="O172" i="19"/>
  <c r="O170" i="19"/>
  <c r="M170" i="19"/>
  <c r="I77" i="1"/>
  <c r="O152" i="19"/>
  <c r="O54" i="19"/>
  <c r="O50" i="19"/>
  <c r="K50" i="19"/>
  <c r="O78" i="19"/>
  <c r="O76" i="19"/>
  <c r="N14" i="19" s="1"/>
  <c r="I28" i="1" s="1"/>
  <c r="O74" i="19"/>
  <c r="I30" i="1" s="1"/>
  <c r="O70" i="19"/>
  <c r="J70" i="19"/>
  <c r="K70" i="19"/>
  <c r="L70" i="19"/>
  <c r="M70" i="19"/>
  <c r="I144" i="19"/>
  <c r="I141" i="19"/>
  <c r="I176" i="19"/>
  <c r="I68" i="19"/>
  <c r="I64" i="19"/>
  <c r="I168" i="19"/>
  <c r="J152" i="19"/>
  <c r="I152" i="19" s="1"/>
  <c r="K152" i="19"/>
  <c r="I162" i="19"/>
  <c r="I62" i="19"/>
  <c r="M178" i="19" l="1"/>
  <c r="F38" i="19" s="1"/>
  <c r="F36" i="19" s="1"/>
  <c r="I20" i="1"/>
  <c r="N12" i="19"/>
  <c r="N10" i="19"/>
  <c r="I15" i="1" s="1"/>
  <c r="I138" i="19"/>
  <c r="I133" i="19"/>
  <c r="I130" i="19"/>
  <c r="I125" i="19"/>
  <c r="I122" i="19"/>
  <c r="I119" i="19"/>
  <c r="I116" i="19"/>
  <c r="I113" i="19"/>
  <c r="I110" i="19"/>
  <c r="I104" i="19"/>
  <c r="I107" i="19"/>
  <c r="I101" i="19"/>
  <c r="I95" i="19"/>
  <c r="I98" i="19"/>
  <c r="I160" i="19"/>
  <c r="I158" i="19"/>
  <c r="I174" i="19"/>
  <c r="I170" i="19" s="1"/>
  <c r="I92" i="19"/>
  <c r="I89" i="19"/>
  <c r="I86" i="19"/>
  <c r="I83" i="19"/>
  <c r="I164" i="19"/>
  <c r="I156" i="19"/>
  <c r="I80" i="19"/>
  <c r="L170" i="19"/>
  <c r="L178" i="19" s="1"/>
  <c r="F33" i="19" s="1"/>
  <c r="F29" i="19" s="1"/>
  <c r="K170" i="19"/>
  <c r="J170" i="19"/>
  <c r="I60" i="19"/>
  <c r="I58" i="19"/>
  <c r="I56" i="19"/>
  <c r="F25" i="19"/>
  <c r="L23" i="2"/>
  <c r="K21" i="2"/>
  <c r="I70" i="19" l="1"/>
  <c r="F21" i="19"/>
  <c r="F42" i="19" s="1"/>
  <c r="K178" i="19"/>
  <c r="I178" i="19" l="1"/>
  <c r="K24" i="2"/>
  <c r="J24" i="2" l="1"/>
  <c r="I84" i="17"/>
  <c r="I55" i="17"/>
  <c r="M75" i="17"/>
  <c r="K75" i="17"/>
  <c r="J75" i="17"/>
  <c r="L45" i="18"/>
  <c r="M112" i="17" l="1"/>
  <c r="I75" i="17"/>
  <c r="I96" i="17"/>
  <c r="I110" i="17"/>
  <c r="I73" i="17"/>
  <c r="I106" i="17"/>
  <c r="I71" i="17"/>
  <c r="L77" i="4"/>
  <c r="H97" i="1"/>
  <c r="G97" i="1"/>
  <c r="I100" i="3"/>
  <c r="I116" i="3"/>
  <c r="I128" i="3"/>
  <c r="I131" i="3"/>
  <c r="J134" i="3"/>
  <c r="K134" i="3"/>
  <c r="L134" i="3"/>
  <c r="L164" i="3" s="1"/>
  <c r="F45" i="3" s="1"/>
  <c r="F42" i="3" s="1"/>
  <c r="M134" i="3"/>
  <c r="M164" i="3" s="1"/>
  <c r="O134" i="3"/>
  <c r="O135" i="3"/>
  <c r="O138" i="3"/>
  <c r="O71" i="3" s="1"/>
  <c r="N27" i="3"/>
  <c r="I51" i="1" s="1"/>
  <c r="O141" i="3"/>
  <c r="O59" i="3" s="1"/>
  <c r="I54" i="1" s="1"/>
  <c r="O142" i="3"/>
  <c r="I143" i="3"/>
  <c r="I147" i="3"/>
  <c r="I156" i="3"/>
  <c r="F38" i="3"/>
  <c r="N23" i="3"/>
  <c r="I44" i="1" s="1"/>
  <c r="H95" i="1"/>
  <c r="G95" i="1"/>
  <c r="H93" i="1"/>
  <c r="G93" i="1"/>
  <c r="I73" i="18"/>
  <c r="I69" i="18" s="1"/>
  <c r="O71" i="18"/>
  <c r="O69" i="18"/>
  <c r="M69" i="18"/>
  <c r="L69" i="18"/>
  <c r="K69" i="18"/>
  <c r="J69" i="18"/>
  <c r="I67" i="18"/>
  <c r="I65" i="18"/>
  <c r="I63" i="18"/>
  <c r="O61" i="18"/>
  <c r="N12" i="18" s="1"/>
  <c r="I95" i="1" s="1"/>
  <c r="O59" i="18"/>
  <c r="M59" i="18"/>
  <c r="L59" i="18"/>
  <c r="L75" i="18" s="1"/>
  <c r="K59" i="18"/>
  <c r="J59" i="18"/>
  <c r="I56" i="18"/>
  <c r="I52" i="18"/>
  <c r="O50" i="18"/>
  <c r="N10" i="18"/>
  <c r="I97" i="1" s="1"/>
  <c r="M45" i="18"/>
  <c r="K45" i="18"/>
  <c r="J45" i="18"/>
  <c r="F24" i="18"/>
  <c r="N14" i="18"/>
  <c r="I93" i="1" s="1"/>
  <c r="F37" i="17" l="1"/>
  <c r="F39" i="17"/>
  <c r="O68" i="3"/>
  <c r="I40" i="1" s="1"/>
  <c r="O83" i="3"/>
  <c r="F35" i="3"/>
  <c r="N20" i="3"/>
  <c r="I48" i="1"/>
  <c r="O80" i="3"/>
  <c r="N17" i="3"/>
  <c r="J59" i="3"/>
  <c r="K9" i="2"/>
  <c r="I134" i="3"/>
  <c r="I164" i="3" s="1"/>
  <c r="I59" i="3" s="1"/>
  <c r="K59" i="3"/>
  <c r="M59" i="3"/>
  <c r="F49" i="3"/>
  <c r="F48" i="3" s="1"/>
  <c r="I59" i="18"/>
  <c r="J75" i="18"/>
  <c r="K75" i="18"/>
  <c r="I45" i="18"/>
  <c r="M75" i="18"/>
  <c r="F35" i="18" s="1"/>
  <c r="F34" i="18" s="1"/>
  <c r="F31" i="18"/>
  <c r="F28" i="18" s="1"/>
  <c r="F21" i="18" s="1"/>
  <c r="K23" i="2"/>
  <c r="N13" i="3" l="1"/>
  <c r="F52" i="3"/>
  <c r="L59" i="3"/>
  <c r="I75" i="18"/>
  <c r="J23" i="2" s="1"/>
  <c r="F38" i="18"/>
  <c r="K61" i="17"/>
  <c r="J61" i="17"/>
  <c r="F25" i="17"/>
  <c r="J112" i="17" l="1"/>
  <c r="J51" i="17"/>
  <c r="I61" i="17"/>
  <c r="I51" i="17" s="1"/>
  <c r="K112" i="17"/>
  <c r="K51" i="17"/>
  <c r="L43" i="12"/>
  <c r="L59" i="12"/>
  <c r="K19" i="2"/>
  <c r="L87" i="15"/>
  <c r="I112" i="17" l="1"/>
  <c r="F43" i="17" s="1"/>
  <c r="L69" i="12"/>
  <c r="J67" i="14"/>
  <c r="K67" i="14"/>
  <c r="K18" i="2"/>
  <c r="J18" i="2"/>
  <c r="J21" i="2" l="1"/>
  <c r="I87" i="15"/>
  <c r="J19" i="2" s="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K10" i="2"/>
  <c r="J87" i="15" l="1"/>
  <c r="K87" i="15"/>
  <c r="F23" i="15"/>
  <c r="F25" i="16"/>
  <c r="F42" i="16" s="1"/>
  <c r="J43" i="14"/>
  <c r="K43" i="14"/>
  <c r="F22" i="14"/>
  <c r="O51" i="13"/>
  <c r="K48" i="13"/>
  <c r="K71" i="13" s="1"/>
  <c r="J48" i="13"/>
  <c r="I69" i="13"/>
  <c r="I67" i="13"/>
  <c r="I64" i="13"/>
  <c r="I62" i="13"/>
  <c r="I58" i="13"/>
  <c r="I56" i="13"/>
  <c r="I54" i="13"/>
  <c r="F22" i="13"/>
  <c r="O67" i="9"/>
  <c r="I103" i="1"/>
  <c r="I100" i="1"/>
  <c r="F25" i="9"/>
  <c r="O61" i="12"/>
  <c r="O59" i="12"/>
  <c r="N12" i="12" s="1"/>
  <c r="K59" i="12"/>
  <c r="M59" i="12"/>
  <c r="J59" i="12"/>
  <c r="I67" i="12"/>
  <c r="I65" i="12"/>
  <c r="I63" i="12"/>
  <c r="O43" i="12"/>
  <c r="N10" i="12" s="1"/>
  <c r="K43" i="12"/>
  <c r="K69" i="12" s="1"/>
  <c r="K13" i="2"/>
  <c r="M43" i="12"/>
  <c r="M69" i="12" s="1"/>
  <c r="F33" i="12" s="1"/>
  <c r="F32" i="12" s="1"/>
  <c r="J43" i="12"/>
  <c r="J69" i="12" s="1"/>
  <c r="L13" i="2" s="1"/>
  <c r="I57" i="12"/>
  <c r="I55" i="12"/>
  <c r="I53" i="12"/>
  <c r="I51" i="12"/>
  <c r="I49" i="12"/>
  <c r="I47" i="12"/>
  <c r="F22" i="12"/>
  <c r="N10" i="4"/>
  <c r="I110" i="1" s="1"/>
  <c r="O51" i="4"/>
  <c r="J77" i="4"/>
  <c r="L11" i="2" s="1"/>
  <c r="K77" i="4"/>
  <c r="K11" i="2"/>
  <c r="I67" i="4"/>
  <c r="I72" i="4"/>
  <c r="I63" i="4"/>
  <c r="I65" i="4"/>
  <c r="I55" i="4"/>
  <c r="I57" i="4"/>
  <c r="I75" i="4"/>
  <c r="I53" i="4"/>
  <c r="F22" i="4"/>
  <c r="N12" i="6"/>
  <c r="N10" i="6"/>
  <c r="O50" i="6"/>
  <c r="J78" i="6"/>
  <c r="K78" i="6"/>
  <c r="I74" i="6"/>
  <c r="I70" i="6"/>
  <c r="I66" i="6"/>
  <c r="I61" i="6"/>
  <c r="I56" i="6"/>
  <c r="I52" i="6"/>
  <c r="I48" i="4" l="1"/>
  <c r="I78" i="6"/>
  <c r="I43" i="6" s="1"/>
  <c r="J43" i="6"/>
  <c r="L10" i="2"/>
  <c r="I48" i="13"/>
  <c r="I71" i="13" s="1"/>
  <c r="J16" i="2" s="1"/>
  <c r="J71" i="13"/>
  <c r="L16" i="2" s="1"/>
  <c r="M71" i="13"/>
  <c r="F36" i="13" s="1"/>
  <c r="F34" i="13" s="1"/>
  <c r="F30" i="13"/>
  <c r="F26" i="13" s="1"/>
  <c r="F18" i="13" s="1"/>
  <c r="K16" i="2"/>
  <c r="I59" i="12"/>
  <c r="F29" i="12"/>
  <c r="F26" i="12" s="1"/>
  <c r="F19" i="12" s="1"/>
  <c r="F36" i="12" s="1"/>
  <c r="I43" i="12"/>
  <c r="I69" i="12" s="1"/>
  <c r="J13" i="2" s="1"/>
  <c r="J11" i="2" l="1"/>
  <c r="J10" i="2"/>
  <c r="F40" i="13"/>
  <c r="N12" i="9" l="1"/>
  <c r="K43" i="6" l="1"/>
  <c r="L43" i="6"/>
  <c r="M43" i="6"/>
  <c r="F29" i="6" l="1"/>
  <c r="F26" i="6" s="1"/>
  <c r="F22" i="6"/>
  <c r="M48" i="4"/>
  <c r="F36" i="4" s="1"/>
  <c r="F34" i="4" s="1"/>
  <c r="L48" i="4"/>
  <c r="F30" i="4" s="1"/>
  <c r="F26" i="4" s="1"/>
  <c r="F18" i="4" s="1"/>
  <c r="K48" i="4"/>
  <c r="J48" i="4"/>
  <c r="F40" i="4" l="1"/>
  <c r="F19" i="6"/>
  <c r="F33" i="6"/>
  <c r="F32" i="6" s="1"/>
  <c r="F36" i="6" l="1"/>
  <c r="J14" i="2"/>
  <c r="J29" i="2" s="1"/>
  <c r="K14" i="2"/>
  <c r="K29" i="2" s="1"/>
  <c r="L14" i="2"/>
</calcChain>
</file>

<file path=xl/sharedStrings.xml><?xml version="1.0" encoding="utf-8"?>
<sst xmlns="http://schemas.openxmlformats.org/spreadsheetml/2006/main" count="2912" uniqueCount="772">
  <si>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</si>
  <si>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</si>
  <si>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</si>
  <si>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</si>
  <si>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</si>
  <si>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</si>
  <si>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</si>
  <si>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</si>
  <si>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</si>
  <si>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</si>
  <si>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</si>
  <si>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</si>
  <si>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</si>
  <si>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</si>
  <si>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</si>
  <si>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</si>
  <si>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</si>
  <si>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</si>
  <si>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</si>
  <si>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</si>
  <si>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</si>
  <si>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</si>
  <si>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</si>
  <si>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</si>
  <si>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</si>
  <si>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</si>
  <si>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</si>
  <si>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</si>
  <si>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</si>
  <si>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</si>
  <si>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</si>
  <si>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</si>
  <si>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</si>
  <si>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</si>
  <si>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</si>
  <si>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</si>
  <si>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</si>
  <si>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</si>
  <si>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</si>
  <si>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</si>
  <si>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</si>
  <si>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</si>
  <si>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</si>
  <si>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</si>
  <si>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</si>
  <si>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</si>
  <si>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</si>
  <si>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</si>
  <si>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</si>
  <si>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</si>
  <si>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</si>
  <si>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</si>
  <si>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</si>
  <si>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</si>
  <si>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</si>
  <si>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</si>
  <si>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</si>
  <si>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</si>
  <si>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</si>
  <si>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</si>
  <si>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</si>
  <si>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</si>
  <si>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</si>
  <si>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</si>
  <si>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</si>
  <si>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</si>
  <si>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</si>
  <si>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</si>
  <si>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</si>
  <si>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</si>
  <si>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</si>
  <si>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</si>
  <si>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</si>
  <si>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</si>
  <si>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</si>
  <si>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</si>
  <si>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</si>
  <si>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</si>
  <si>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</si>
  <si>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</si>
  <si>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</si>
  <si>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</si>
  <si>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</si>
  <si>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</si>
  <si>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</si>
  <si>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</si>
  <si>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</si>
  <si>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</si>
  <si>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</si>
  <si>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</si>
  <si>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</si>
  <si>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</si>
  <si>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</si>
  <si>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</si>
  <si>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</si>
  <si>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</si>
  <si>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</si>
  <si>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</si>
  <si>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</si>
  <si>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</si>
  <si>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</si>
  <si>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</si>
  <si>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</si>
  <si>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</si>
  <si>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</si>
  <si>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</si>
  <si>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</si>
  <si>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</si>
  <si>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</si>
  <si>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</si>
  <si>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</si>
  <si>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</si>
  <si>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</si>
  <si>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</si>
  <si>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</si>
  <si>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</si>
  <si>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</si>
  <si>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</si>
  <si>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</si>
  <si>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</si>
  <si>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</si>
  <si>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</si>
  <si>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</si>
  <si>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</si>
  <si>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</si>
  <si>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</si>
  <si>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</si>
  <si>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</si>
  <si>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</si>
  <si>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</si>
  <si>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</si>
  <si>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</si>
  <si>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</si>
  <si>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</si>
  <si>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</si>
  <si>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</si>
  <si>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</si>
  <si>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</si>
  <si>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</si>
  <si>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</si>
  <si>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</si>
  <si>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</si>
  <si>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</si>
  <si>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</si>
  <si>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</si>
  <si>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</si>
  <si>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</si>
  <si>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</si>
  <si>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</si>
  <si>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</si>
  <si>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</si>
  <si>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</si>
  <si>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</si>
  <si>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</si>
  <si>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</si>
  <si>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</si>
  <si>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</si>
  <si>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</si>
  <si>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</si>
  <si>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</si>
  <si>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</si>
  <si>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</si>
  <si>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</si>
  <si>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Asmenų, palankiai vertinančių visuomenės sveikatos priežiūros paslaugų kokybę, dalis | procentai</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</si>
  <si>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</si>
  <si>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</si>
  <si>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</si>
  <si>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</si>
  <si>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</si>
  <si>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</si>
  <si>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</si>
  <si>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</si>
  <si>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</si>
  <si>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</si>
  <si>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</si>
  <si>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</si>
  <si>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</si>
  <si>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</si>
  <si>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</si>
  <si>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</si>
  <si>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</si>
  <si>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</si>
  <si>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</si>
  <si>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</si>
  <si>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</si>
  <si>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</si>
  <si>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</si>
  <si>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</si>
  <si>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</si>
  <si>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</si>
  <si>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</si>
  <si>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</si>
  <si>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</si>
  <si>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</si>
  <si>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</si>
  <si>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</si>
  <si>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</si>
  <si>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</si>
  <si>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</si>
  <si>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</si>
  <si>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</si>
  <si>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</si>
  <si>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</si>
  <si>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</si>
  <si>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</si>
  <si>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</si>
  <si>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</si>
  <si>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</si>
  <si>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</si>
  <si>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</si>
  <si>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</si>
  <si>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</si>
  <si>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</si>
  <si>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</si>
  <si>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</si>
  <si>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</si>
  <si>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</si>
  <si>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</si>
  <si>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</si>
  <si>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</si>
  <si>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</si>
  <si>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</si>
  <si>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</si>
  <si>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</si>
  <si>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</si>
  <si>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</si>
  <si>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</si>
  <si>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</si>
  <si>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</si>
  <si>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</si>
  <si>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</si>
  <si>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</si>
  <si>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</si>
  <si>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</si>
  <si>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</si>
  <si>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</si>
  <si>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</si>
  <si>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</si>
  <si>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</si>
  <si>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</si>
  <si>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</si>
  <si>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</si>
  <si>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</si>
  <si>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</si>
  <si>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</si>
  <si>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</si>
  <si>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</si>
  <si>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</si>
  <si>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</si>
  <si>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</si>
  <si>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</si>
  <si>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</si>
  <si>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</si>
  <si>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</si>
  <si>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</si>
  <si>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</si>
  <si>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</si>
  <si>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</si>
  <si>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</si>
  <si>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</si>
  <si>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</si>
  <si>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</si>
  <si>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</si>
  <si>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</si>
  <si>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</si>
  <si>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</si>
  <si>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</si>
  <si>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</si>
  <si>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</si>
  <si>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</si>
  <si>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</si>
  <si>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</si>
  <si>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</si>
  <si>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</si>
  <si>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</si>
  <si>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</si>
  <si>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</si>
  <si>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</si>
  <si>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</si>
  <si>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</si>
  <si>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</si>
  <si>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</si>
  <si>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</si>
  <si>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</si>
  <si>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</si>
  <si>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</si>
  <si>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</si>
  <si>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</si>
  <si>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</si>
  <si>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</si>
  <si>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</si>
  <si>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</si>
  <si>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</si>
  <si>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</si>
  <si>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</si>
  <si>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</si>
  <si>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</si>
  <si>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</si>
  <si>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</si>
  <si>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</si>
  <si>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</si>
  <si>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</si>
  <si>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</si>
  <si>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</si>
  <si>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</si>
  <si>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</si>
  <si>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</si>
  <si>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</si>
  <si>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</si>
  <si>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</si>
  <si>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</si>
  <si>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</si>
  <si>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</si>
  <si>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</si>
  <si>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</si>
  <si>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</si>
  <si>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</si>
  <si>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</si>
  <si>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</si>
  <si>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</si>
  <si>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</si>
  <si>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</si>
  <si>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</si>
  <si>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</si>
  <si>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</si>
  <si>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</si>
  <si>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</si>
  <si>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</si>
  <si>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</si>
  <si>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</si>
  <si>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</si>
  <si>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</si>
  <si>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</si>
  <si>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1.6. Sveikatos raštingumo, psichikos sveikatos stiprinimo ir kitų visuomenės sveikatos paslaugų prieinamumo ir kokybės didinimas Rokiškio rajono savivaldybėje</t>
  </si>
  <si>
    <t>Rokiškio rajono savivaldybės visuomenės sveikatos biuras</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</si>
  <si>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</si>
  <si>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</si>
  <si>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</si>
  <si>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</si>
  <si>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</si>
  <si>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</si>
  <si>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</si>
  <si>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</si>
  <si>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</si>
  <si>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</si>
  <si>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2027 m. 
IV ketv.</t>
  </si>
  <si>
    <t>1.3. Grupinio gyvenimo namų įkūrimas Kupiškio rajono savivaldybėje</t>
  </si>
  <si>
    <t>2028 m. 
IV ketv.</t>
  </si>
  <si>
    <t>1.4. Apsaugoto būsto įkūrimas Kupiškio rajono savivaldybėje</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</si>
  <si>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</si>
  <si>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</si>
  <si>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</si>
  <si>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</si>
  <si>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</si>
  <si>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</si>
  <si>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</si>
  <si>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</si>
  <si>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2025 m. 
II ketv.</t>
  </si>
  <si>
    <t>2028 m. 
II ketv.</t>
  </si>
  <si>
    <t>1.10. Bendruomeninių socialinių paslaugų plėtra asmenims su negalia Pasvalio rajone</t>
  </si>
  <si>
    <t>Pasvalio „Riešuto“ mokykla, Pasvalio rajono sutrikusio intelekto žmonių užimtumo centras „Viltis“</t>
  </si>
  <si>
    <t>1.11. Asmenų su intelekto ir /ar  psichine negalia institucinės globos pertvarkai reikiamos  infrastruktūros bei paslaugų plėtra Rokiškio rajone</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</si>
  <si>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</si>
  <si>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</si>
  <si>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</si>
  <si>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</si>
  <si>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</si>
  <si>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</si>
  <si>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</si>
  <si>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</si>
  <si>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</si>
  <si>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</si>
  <si>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</si>
  <si>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</si>
  <si>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</si>
  <si>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</si>
  <si>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</si>
  <si>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</si>
  <si>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</si>
  <si>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</si>
  <si>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</si>
  <si>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</si>
  <si>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</si>
  <si>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</si>
  <si>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</si>
  <si>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</si>
  <si>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</si>
  <si>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</si>
  <si>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</si>
  <si>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</si>
  <si>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</si>
  <si>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</si>
  <si>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</si>
  <si>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</si>
  <si>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</si>
  <si>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</si>
  <si>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</si>
  <si>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</si>
  <si>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</si>
  <si>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</si>
  <si>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</si>
  <si>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</si>
  <si>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</si>
  <si>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</si>
  <si>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</si>
  <si>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</si>
  <si>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</si>
  <si>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</si>
  <si>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</si>
  <si>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</si>
  <si>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</si>
  <si>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</si>
  <si>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</si>
  <si>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</si>
  <si>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</si>
  <si>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</si>
  <si>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</si>
  <si>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</si>
  <si>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</si>
  <si>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</si>
  <si>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</si>
  <si>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</si>
  <si>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</si>
  <si>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</si>
  <si>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</si>
  <si>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</si>
  <si>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</si>
  <si>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</si>
  <si>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</si>
  <si>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</si>
  <si>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</si>
  <si>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</si>
  <si>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</si>
  <si>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</si>
  <si>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</si>
  <si>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</si>
  <si>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</si>
  <si>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</si>
  <si>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</si>
  <si>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</si>
  <si>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</si>
  <si>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</si>
  <si>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</si>
  <si>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</si>
  <si>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</si>
  <si>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</si>
  <si>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</si>
  <si>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</si>
  <si>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</si>
  <si>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</si>
  <si>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</si>
  <si>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</si>
  <si>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</si>
  <si>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</si>
  <si>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</si>
  <si>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</si>
  <si>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</si>
  <si>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</si>
  <si>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</si>
  <si>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2025 m. II ketv.</t>
  </si>
  <si>
    <t>2027 m. III ketv.</t>
  </si>
  <si>
    <t>2028 m. III ketv.</t>
  </si>
  <si>
    <t>2028 m. I ketv.</t>
  </si>
  <si>
    <t>2028 m. II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</si>
  <si>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</si>
  <si>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</si>
  <si>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</si>
  <si>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</si>
  <si>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</si>
  <si>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</si>
  <si>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</si>
  <si>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</si>
  <si>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</si>
  <si>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</si>
  <si>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</si>
  <si>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</si>
  <si>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</si>
  <si>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</si>
  <si>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</si>
  <si>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</si>
  <si>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</si>
  <si>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</si>
  <si>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</si>
  <si>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</si>
  <si>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</si>
  <si>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</si>
  <si>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</si>
  <si>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</si>
  <si>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</si>
  <si>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</si>
  <si>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</si>
  <si>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</si>
  <si>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</si>
  <si>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</si>
  <si>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</si>
  <si>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</si>
  <si>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</si>
  <si>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</si>
  <si>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</si>
  <si>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</si>
  <si>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</si>
  <si>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</si>
  <si>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</si>
  <si>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</si>
  <si>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</si>
  <si>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</si>
  <si>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</si>
  <si>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</si>
  <si>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</si>
  <si>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</si>
  <si>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</si>
  <si>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</si>
  <si>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</si>
  <si>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</si>
  <si>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</si>
  <si>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</si>
  <si>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</si>
  <si>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</si>
  <si>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</si>
  <si>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</si>
  <si>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</si>
  <si>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</si>
  <si>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</si>
  <si>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</si>
  <si>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</si>
  <si>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</si>
  <si>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</si>
  <si>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</si>
  <si>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</si>
  <si>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</si>
  <si>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</si>
  <si>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</si>
  <si>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</si>
  <si>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</si>
  <si>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Biržų lopšelis-darželis "Drugelis"</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</si>
  <si>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</si>
  <si>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</si>
  <si>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</si>
  <si>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</si>
  <si>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</si>
  <si>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</si>
  <si>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</si>
  <si>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</si>
  <si>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</si>
  <si>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</si>
  <si>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</si>
  <si>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</si>
  <si>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</si>
  <si>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</si>
  <si>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</si>
  <si>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</si>
  <si>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</si>
  <si>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</si>
  <si>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</si>
  <si>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</si>
  <si>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</si>
  <si>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</si>
  <si>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</si>
  <si>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</si>
  <si>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</si>
  <si>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2029 m. III ketv.</t>
  </si>
  <si>
    <t>Kupiškio PASPC</t>
  </si>
  <si>
    <t>Kupiškio ligoninė</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</si>
  <si>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</si>
  <si>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</si>
  <si>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</si>
  <si>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</si>
  <si>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</si>
  <si>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</si>
  <si>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</si>
  <si>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</si>
  <si>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</si>
  <si>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</si>
  <si>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</si>
  <si>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</si>
  <si>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</si>
  <si>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</si>
  <si>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</si>
  <si>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</si>
  <si>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</si>
  <si>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</si>
  <si>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</si>
  <si>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</si>
  <si>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</si>
  <si>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</si>
  <si>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</si>
  <si>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</si>
  <si>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</si>
  <si>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</si>
  <si>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</si>
  <si>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</si>
  <si>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</si>
  <si>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</si>
  <si>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</si>
  <si>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</si>
  <si>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</si>
  <si>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</si>
  <si>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</si>
  <si>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</si>
  <si>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</si>
  <si>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</si>
  <si>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</si>
  <si>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</si>
  <si>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</si>
  <si>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</si>
  <si>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</si>
  <si>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</si>
  <si>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</si>
  <si>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</si>
  <si>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</si>
  <si>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</si>
  <si>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</si>
  <si>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</si>
  <si>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</si>
  <si>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</si>
  <si>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</si>
  <si>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</si>
  <si>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</si>
  <si>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</si>
  <si>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</si>
  <si>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</si>
  <si>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</si>
  <si>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</si>
  <si>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</si>
  <si>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</si>
  <si>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</si>
  <si>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</si>
  <si>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</si>
  <si>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</si>
  <si>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</si>
  <si>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</si>
  <si>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</si>
  <si>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</si>
  <si>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</si>
  <si>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</si>
  <si>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</si>
  <si>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</si>
  <si>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</si>
  <si>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</si>
  <si>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</si>
  <si>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</si>
  <si>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</si>
  <si>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</si>
  <si>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</si>
  <si>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</si>
  <si>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</si>
  <si>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</si>
  <si>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</si>
  <si>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</si>
  <si>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</si>
  <si>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</si>
  <si>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</si>
  <si>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</si>
  <si>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</si>
  <si>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</si>
  <si>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</si>
  <si>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</si>
  <si>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</si>
  <si>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</si>
  <si>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</si>
  <si>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</si>
  <si>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</si>
  <si>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</si>
  <si>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</si>
  <si>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</si>
  <si>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</si>
  <si>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</si>
  <si>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</si>
  <si>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</si>
  <si>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</si>
  <si>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</si>
  <si>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</si>
  <si>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</si>
  <si>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</si>
  <si>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</si>
  <si>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</si>
  <si>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</si>
  <si>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</si>
  <si>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</si>
  <si>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</si>
  <si>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</si>
  <si>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</si>
  <si>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</si>
  <si>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</si>
  <si>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</si>
  <si>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</si>
  <si>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</si>
  <si>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</si>
  <si>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</si>
  <si>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</si>
  <si>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</si>
  <si>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</si>
  <si>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</si>
  <si>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</si>
  <si>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</si>
  <si>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</si>
  <si>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</si>
  <si>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</si>
  <si>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</si>
  <si>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</si>
  <si>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</si>
  <si>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</si>
  <si>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</si>
  <si>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</si>
  <si>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</si>
  <si>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</si>
  <si>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</si>
  <si>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</si>
  <si>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</si>
  <si>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</si>
  <si>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</si>
  <si>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</si>
  <si>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</si>
  <si>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</si>
  <si>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</si>
  <si>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</si>
  <si>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</si>
  <si>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</si>
  <si>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</si>
  <si>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</si>
  <si>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1.1.1.1.1 Valstybės biudžeto lėšos</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</si>
  <si>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</si>
  <si>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</si>
  <si>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</si>
  <si>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</si>
  <si>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</si>
  <si>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</si>
  <si>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</si>
  <si>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</si>
  <si>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</si>
  <si>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</si>
  <si>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</si>
  <si>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</si>
  <si>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</si>
  <si>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</si>
  <si>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</si>
  <si>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</si>
  <si>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</si>
  <si>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</si>
  <si>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</si>
  <si>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</si>
  <si>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</si>
  <si>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</si>
  <si>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</si>
  <si>
    <t>1.1. Dviračių tako nuo Vakarinės g. link Berčiūnų gyvenvietės modernizavimas integruojant į bendrą bevariklio transporto tinklą*</t>
  </si>
  <si>
    <t>Panevėžio Juozo Balčikonio gimnazija, Panevėžio Juozo Miltinio gimnazija, Panevėžio Rožyno progimnazija, Panevėžio "Saulėtekio" progimnazija</t>
  </si>
  <si>
    <t xml:space="preserve"> 2026 m. II ketv.</t>
  </si>
  <si>
    <t>Mokinių, kurie naudojasi sukurta visos dienos mokyklos infrastruktūra, skaičius | asmenys per metus</t>
  </si>
  <si>
    <t>1.13. Visos dienos mokyklos erdvių sukūrimas Panevėžio miesto ikimokyklinio ugdymo mokyklose (II etapas)*</t>
  </si>
  <si>
    <t xml:space="preserve"> 2025 m. III ketv.</t>
  </si>
  <si>
    <t>1.7. Visos dienos mokyklos erdvių sukūrimas Panevėžio miesto ikimokyklinio ugdymo mokyklose*</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</si>
  <si>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Rokiškio Juozo
 Tūbelio progimnazija </t>
  </si>
  <si>
    <t>Iš jų kitos lėšos, ne mažiau kaip*</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</si>
  <si>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</si>
  <si>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12-003-03-01-23 (Re) „Padidinti ugdymo prieinamumą atskirtį patiriantiems vaikams“, patvirtinta Švietimo, mokslo ir sporto ministro 2022 m. rugsėjo 30 d. įsakymu Nr. V-1542 ir Nr. 12-003-03-02-17 (Re) „Plėtoti įvairialypį švietimą vykdant visos dienos mokyklų veiklą“, patvirtinta ministro 2022 m. spalio 13 d. įsakymu Nr. V-1637, finansavimo gairėse nustatytus reikalavimus dėl didžiausios galimos projekto išlaidų finansuojamosios dalies.</t>
  </si>
  <si>
    <t>* – projektu įgyvendinamas 2023-2029 m. Panevėžio miesto tvarios plėtros strategijos veiksmas.</t>
  </si>
  <si>
    <t>** – pareiškėjas (projekto vykdytojas) gali prisidėti prie projekto finansavimo mažesne kitų lėšų suma, nei numatyta lentelės 12 stulpelyje, jeigu ir esant mažesnei kitų lėšų sumai projektas atitinka Regioninės pažangos priemonių Nr. 10-001-05-03-07 (RE) „Gerinti eismo saugą vietinės reikšmės keliuose ir gatvėse“, patvirtinta Susisiekimo ministro 2023 m. sausio 30 d. įsakymu Nr. 3-37 ir Nr. 10-001-06-01-03 (RE) „Skatinti darnų judumą miestuose“, patvirtinta ministro 2024 m. vasario 15 d. įsakymu Nr. 3-63,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</si>
  <si>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02-001-06-07-02 (RE) „Didinti geriamojo vandens tiekimo ir nuotekų tvarkymo paslaugų prieinamumą“, patvirtintos Aplinkos ministro 2023 m. liepos 21 d. įsakymu Nr. D1-243,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</si>
  <si>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09-003-02-02-11 (RE) „Sumažinti pažeidžiamų visuomenės grupių gerovės teritorinius skirtumus“, patvirtintos Socialinės apsaugos ir darbo ministro 2023 m. birželio 30 d. įsakymu Nr. A1-439,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</si>
  <si>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11-001-02-10-03 (RE) „Gerinti kokybiškų visuomenės sveikatos paslaugų prieinamumą regionuose“, patvirtintos Sveikatos apsaugos ministro  2023 m. gegužės 30 d. įsakymu Nr. V-627,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</si>
  <si>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</si>
  <si>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11-002-02-11-02 (RE) „Užtikrinti ilgalaikės priežiūros paslaugų plėtrą“, patvirtintos Sveikatos apsaugos ministro 2023 m. lapkričio 6 d. įsakymu Nr. V-1145,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</si>
  <si>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02-001-06-08-02 (RE) „Plėtoti žaliąją infrastruktūrą urbanizuotoje aplinkoje“, patvirtinta Aplinkos ministro 2023 m. lapkričio 3 d. įsakymu Nr. D1-361, Nr. 02-001-06-10-01(RE) „Skatinti rūšiuojamąjį atliekų surinkimą“, patvirtinta ministro 2023 m. rugsėjo 22 d. įsakymu Nr.D1-323 ir Nr. 02-001-06-08-03 (RE) „Sutvarkyti praeityje užterštas ir pažeistas teritorijas“, patvirtinta ministro 2023 m. kovo 13 d. įsakymu Nr. D1-74, finansavimo gairėse nustatytus reikalavimus dėl didžiausios galimos projekto išlaidų finansuojamosios dalies.</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</si>
  <si>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</si>
  <si>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</si>
  <si>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1.4. Nestacionarių socialinių paslaugų infrastruktūros, skirtos atviriems jaunimo centrams, plėtra ir modernizavimas Panevėžio rajone</t>
  </si>
  <si>
    <t>1.6. Ilgalaikės priežiūros paslaugų plėtros užtikrinimas Panevėžio rajone</t>
  </si>
  <si>
    <t>Išbraukta RPT 2025-06-06  posėdyje.</t>
  </si>
  <si>
    <t>Biržų "Saulės" gimnazija, Biržų Kaštonų pagrindinė mokykla</t>
  </si>
  <si>
    <t>Viešieji juridiniai asmenys, teikiantys socialines paslaugas</t>
  </si>
  <si>
    <r>
      <rPr>
        <sz val="12"/>
        <color theme="1"/>
        <rFont val="Times New Roman"/>
        <family val="1"/>
        <charset val="186"/>
      </rPr>
      <t>2025 m. III ketv.</t>
    </r>
    <r>
      <rPr>
        <strike/>
        <sz val="12"/>
        <color theme="1"/>
        <rFont val="Times New Roman"/>
        <family val="1"/>
        <charset val="186"/>
      </rPr>
      <t xml:space="preserve">
</t>
    </r>
  </si>
  <si>
    <r>
      <t xml:space="preserve">2027 m. IV </t>
    </r>
    <r>
      <rPr>
        <strike/>
        <sz val="12"/>
        <color theme="1"/>
        <rFont val="Times New Roman"/>
        <family val="1"/>
        <charset val="186"/>
      </rPr>
      <t xml:space="preserve"> </t>
    </r>
    <r>
      <rPr>
        <sz val="12"/>
        <color theme="1"/>
        <rFont val="Times New Roman"/>
        <family val="1"/>
        <charset val="186"/>
      </rPr>
      <t>ketv.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</si>
</sst>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 numFmtId="176" formatCode="_-* #,##0.00000000\ _€_-;\-* #,##0.00000000\ _€_-;_-* &quot;-&quot;????????\ _€_-;_-@_-"/>
  </numFmts>
  <fonts count="25"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
      <strike/>
      <sz val="12"/>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655">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3" fontId="21" fillId="0" borderId="5" xfId="0" applyNumberFormat="1" applyFont="1" applyBorder="1" applyAlignment="1">
      <alignment horizontal="center" wrapText="1"/>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21" fillId="0" borderId="5" xfId="0" applyNumberFormat="1" applyFont="1" applyBorder="1" applyAlignment="1">
      <alignment horizontal="center" vertical="top" wrapText="1"/>
    </xf>
    <xf numFmtId="4" fontId="3" fillId="0" borderId="5"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3" fontId="21" fillId="0" borderId="5" xfId="0" applyNumberFormat="1" applyFont="1" applyBorder="1" applyAlignment="1">
      <alignment horizontal="center" vertical="center" wrapText="1"/>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21" fillId="0" borderId="6" xfId="0" applyNumberFormat="1" applyFont="1" applyBorder="1" applyAlignment="1">
      <alignment horizontal="center" vertical="top" wrapText="1"/>
    </xf>
    <xf numFmtId="167" fontId="0" fillId="0" borderId="0" xfId="0" applyNumberFormat="1"/>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4" fontId="3" fillId="0" borderId="6" xfId="0" applyNumberFormat="1" applyFont="1" applyBorder="1" applyAlignment="1">
      <alignment horizontal="center" vertical="top" wrapText="1"/>
    </xf>
    <xf numFmtId="0" fontId="3" fillId="0" borderId="15" xfId="0" applyFont="1" applyBorder="1" applyAlignment="1">
      <alignment horizontal="center" vertical="top" wrapText="1"/>
    </xf>
    <xf numFmtId="3" fontId="21" fillId="0" borderId="5" xfId="0" applyNumberFormat="1" applyFont="1" applyBorder="1" applyAlignment="1">
      <alignment horizontal="center" vertical="top" wrapText="1"/>
    </xf>
    <xf numFmtId="4" fontId="3" fillId="0" borderId="6" xfId="0" applyNumberFormat="1" applyFont="1" applyBorder="1" applyAlignment="1">
      <alignment vertical="top" wrapText="1"/>
    </xf>
    <xf numFmtId="0" fontId="3" fillId="0" borderId="10" xfId="0" applyFont="1" applyBorder="1" applyAlignment="1">
      <alignment horizontal="left" vertical="top" wrapText="1"/>
    </xf>
    <xf numFmtId="4" fontId="21" fillId="0" borderId="6" xfId="0" applyNumberFormat="1" applyFont="1" applyBorder="1" applyAlignment="1">
      <alignment horizontal="center" vertical="top" wrapText="1"/>
    </xf>
    <xf numFmtId="167" fontId="4" fillId="0" borderId="9" xfId="0" applyNumberFormat="1" applyFont="1" applyBorder="1" applyAlignment="1">
      <alignment horizontal="center"/>
    </xf>
    <xf numFmtId="167" fontId="16" fillId="0" borderId="11" xfId="0" applyNumberFormat="1" applyFont="1" applyBorder="1" applyAlignment="1">
      <alignment horizontal="center"/>
    </xf>
    <xf numFmtId="167" fontId="23" fillId="0" borderId="11" xfId="0" applyNumberFormat="1" applyFont="1" applyBorder="1" applyAlignment="1">
      <alignment horizontal="center"/>
    </xf>
    <xf numFmtId="4" fontId="3" fillId="0" borderId="9" xfId="0" applyNumberFormat="1" applyFont="1" applyBorder="1" applyAlignment="1">
      <alignment horizontal="center" vertical="top" wrapText="1"/>
    </xf>
    <xf numFmtId="4" fontId="21" fillId="0" borderId="11" xfId="0" applyNumberFormat="1" applyFont="1" applyBorder="1" applyAlignment="1">
      <alignment horizontal="center" vertical="top" wrapText="1"/>
    </xf>
    <xf numFmtId="0" fontId="3" fillId="0" borderId="8" xfId="0" applyFont="1" applyBorder="1" applyAlignment="1">
      <alignment vertical="top" wrapText="1"/>
    </xf>
    <xf numFmtId="3" fontId="3" fillId="0" borderId="5" xfId="0" applyNumberFormat="1" applyFont="1" applyBorder="1" applyAlignment="1">
      <alignment vertical="top" wrapText="1"/>
    </xf>
    <xf numFmtId="3" fontId="3" fillId="0" borderId="1" xfId="0" applyNumberFormat="1" applyFont="1" applyBorder="1" applyAlignment="1">
      <alignment horizontal="center" vertical="center" wrapText="1"/>
    </xf>
    <xf numFmtId="0" fontId="7" fillId="0" borderId="1" xfId="0" applyFont="1" applyBorder="1" applyAlignment="1">
      <alignment vertical="top" wrapText="1"/>
    </xf>
    <xf numFmtId="3" fontId="7" fillId="0" borderId="6"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165" fontId="3" fillId="0" borderId="5"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43" fontId="7" fillId="0" borderId="6" xfId="1" applyFont="1" applyFill="1" applyBorder="1" applyAlignment="1">
      <alignment vertical="top"/>
    </xf>
    <xf numFmtId="49" fontId="21" fillId="0" borderId="5" xfId="0" applyNumberFormat="1" applyFont="1" applyBorder="1" applyAlignment="1">
      <alignment horizontal="center" vertical="top"/>
    </xf>
    <xf numFmtId="49" fontId="21" fillId="0" borderId="5" xfId="1" applyNumberFormat="1" applyFont="1" applyFill="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4" xfId="0" applyNumberFormat="1" applyFont="1" applyBorder="1" applyAlignment="1">
      <alignment vertical="top" wrapText="1"/>
    </xf>
    <xf numFmtId="43" fontId="7" fillId="0" borderId="4" xfId="1" applyFont="1" applyFill="1" applyBorder="1" applyAlignment="1">
      <alignment vertical="top"/>
    </xf>
    <xf numFmtId="2" fontId="7" fillId="0" borderId="4" xfId="0" applyNumberFormat="1" applyFont="1" applyBorder="1" applyAlignment="1">
      <alignment horizontal="center" vertical="top"/>
    </xf>
    <xf numFmtId="49" fontId="21" fillId="0" borderId="5" xfId="0" applyNumberFormat="1" applyFont="1" applyBorder="1" applyAlignment="1">
      <alignment horizontal="center" vertical="top" wrapText="1"/>
    </xf>
    <xf numFmtId="4" fontId="21" fillId="0" borderId="5" xfId="0" applyNumberFormat="1" applyFont="1" applyBorder="1" applyAlignment="1">
      <alignment vertical="top" wrapText="1"/>
    </xf>
    <xf numFmtId="0" fontId="0" fillId="0" borderId="5" xfId="0" applyBorder="1"/>
    <xf numFmtId="0" fontId="0" fillId="0" borderId="5" xfId="0" applyBorder="1" applyAlignment="1">
      <alignment horizontal="center"/>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4" fontId="7" fillId="0" borderId="4" xfId="0" applyNumberFormat="1" applyFont="1" applyBorder="1" applyAlignment="1">
      <alignment horizont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43" fontId="23" fillId="0" borderId="6" xfId="0" applyNumberFormat="1" applyFont="1" applyBorder="1"/>
    <xf numFmtId="167" fontId="4" fillId="0" borderId="6" xfId="0" applyNumberFormat="1" applyFont="1" applyBorder="1"/>
    <xf numFmtId="1" fontId="3" fillId="0" borderId="1" xfId="0" applyNumberFormat="1" applyFont="1" applyBorder="1" applyAlignment="1">
      <alignment horizontal="center" vertical="top" wrapText="1"/>
    </xf>
    <xf numFmtId="49" fontId="24" fillId="0" borderId="5" xfId="1" applyNumberFormat="1" applyFont="1" applyFill="1" applyBorder="1" applyAlignment="1">
      <alignment horizontal="right" vertical="top"/>
    </xf>
    <xf numFmtId="0" fontId="7" fillId="0" borderId="1" xfId="0" applyFont="1" applyBorder="1" applyAlignment="1">
      <alignment horizontal="center" vertical="top"/>
    </xf>
    <xf numFmtId="3" fontId="3" fillId="0" borderId="4" xfId="0" applyNumberFormat="1" applyFont="1" applyBorder="1" applyAlignment="1">
      <alignment horizontal="center" vertical="center"/>
    </xf>
    <xf numFmtId="4" fontId="21" fillId="0" borderId="6" xfId="0" applyNumberFormat="1" applyFont="1" applyBorder="1" applyAlignment="1">
      <alignment horizontal="center" vertical="top"/>
    </xf>
    <xf numFmtId="165" fontId="3" fillId="0" borderId="1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5" xfId="0" applyNumberFormat="1" applyFont="1" applyBorder="1" applyAlignment="1">
      <alignment horizontal="center" vertical="center"/>
    </xf>
    <xf numFmtId="165" fontId="21" fillId="0" borderId="5" xfId="0" applyNumberFormat="1" applyFont="1" applyBorder="1" applyAlignment="1">
      <alignment horizontal="center" vertical="center"/>
    </xf>
    <xf numFmtId="3" fontId="21" fillId="0" borderId="15" xfId="0" applyNumberFormat="1" applyFont="1" applyBorder="1" applyAlignment="1">
      <alignment horizontal="center" wrapText="1"/>
    </xf>
    <xf numFmtId="1" fontId="3" fillId="0" borderId="12" xfId="0" applyNumberFormat="1" applyFont="1" applyBorder="1" applyAlignment="1">
      <alignment horizontal="center" vertical="top" wrapText="1"/>
    </xf>
    <xf numFmtId="4" fontId="7" fillId="0" borderId="1" xfId="0" applyNumberFormat="1" applyFont="1" applyBorder="1" applyAlignment="1">
      <alignment horizontal="center" vertical="top"/>
    </xf>
    <xf numFmtId="49" fontId="21" fillId="0" borderId="5" xfId="0" applyNumberFormat="1" applyFont="1" applyBorder="1" applyAlignment="1">
      <alignment horizontal="right" vertical="top" wrapText="1"/>
    </xf>
    <xf numFmtId="49" fontId="24" fillId="0" borderId="5" xfId="0" applyNumberFormat="1" applyFont="1" applyBorder="1" applyAlignment="1">
      <alignment horizontal="center" vertical="top"/>
    </xf>
    <xf numFmtId="4" fontId="7" fillId="0" borderId="6" xfId="0" applyNumberFormat="1" applyFont="1" applyBorder="1" applyAlignment="1">
      <alignment vertical="top"/>
    </xf>
    <xf numFmtId="43" fontId="4" fillId="0" borderId="4" xfId="0" applyNumberFormat="1" applyFont="1" applyBorder="1"/>
    <xf numFmtId="167" fontId="4" fillId="0" borderId="4" xfId="0" applyNumberFormat="1" applyFont="1" applyBorder="1"/>
    <xf numFmtId="4" fontId="3" fillId="0" borderId="5" xfId="0" applyNumberFormat="1" applyFont="1" applyBorder="1" applyAlignment="1">
      <alignment horizontal="center" vertical="center" wrapText="1"/>
    </xf>
    <xf numFmtId="2" fontId="21" fillId="0" borderId="5" xfId="0" applyNumberFormat="1" applyFont="1" applyBorder="1" applyAlignment="1">
      <alignment horizontal="center" vertical="top" wrapText="1"/>
    </xf>
    <xf numFmtId="4" fontId="7" fillId="0" borderId="4"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top" wrapText="1"/>
    </xf>
    <xf numFmtId="165" fontId="21" fillId="0" borderId="5" xfId="0" applyNumberFormat="1" applyFont="1" applyBorder="1" applyAlignment="1">
      <alignment horizontal="center" vertical="top" wrapText="1"/>
    </xf>
    <xf numFmtId="165" fontId="3" fillId="0" borderId="4" xfId="0" applyNumberFormat="1" applyFont="1" applyBorder="1" applyAlignment="1">
      <alignment horizontal="center" vertical="center" wrapText="1"/>
    </xf>
    <xf numFmtId="173" fontId="3" fillId="0" borderId="4" xfId="0" applyNumberFormat="1" applyFont="1" applyBorder="1" applyAlignment="1">
      <alignment horizontal="center" vertical="top"/>
    </xf>
    <xf numFmtId="0" fontId="7" fillId="0" borderId="5" xfId="0" applyFont="1" applyBorder="1" applyAlignment="1">
      <alignment horizontal="left" vertical="top" wrapText="1"/>
    </xf>
    <xf numFmtId="0" fontId="7" fillId="3" borderId="5" xfId="0" applyFont="1" applyFill="1" applyBorder="1" applyAlignment="1">
      <alignment horizontal="center" vertical="top" wrapText="1"/>
    </xf>
    <xf numFmtId="0" fontId="7" fillId="3" borderId="5" xfId="0" applyFont="1" applyFill="1" applyBorder="1" applyAlignment="1">
      <alignment horizontal="left" vertical="top" wrapText="1"/>
    </xf>
    <xf numFmtId="3" fontId="3" fillId="0" borderId="5" xfId="0" applyNumberFormat="1" applyFont="1" applyBorder="1" applyAlignment="1">
      <alignment horizontal="center" wrapText="1"/>
    </xf>
    <xf numFmtId="176" fontId="0" fillId="0" borderId="0" xfId="0" applyNumberFormat="1"/>
    <xf numFmtId="0" fontId="3" fillId="0" borderId="12" xfId="0" applyFont="1" applyBorder="1" applyAlignment="1">
      <alignment horizontal="center" vertical="top" wrapText="1"/>
    </xf>
    <xf numFmtId="0" fontId="3" fillId="0" borderId="1" xfId="0" applyFont="1" applyBorder="1" applyAlignment="1">
      <alignment horizontal="center" vertical="top"/>
    </xf>
    <xf numFmtId="0" fontId="3" fillId="0" borderId="10" xfId="0" applyFont="1" applyBorder="1" applyAlignment="1">
      <alignment horizontal="center" wrapText="1"/>
    </xf>
    <xf numFmtId="0" fontId="20" fillId="0" borderId="4" xfId="0" applyFont="1" applyBorder="1" applyAlignment="1">
      <alignment horizontal="center" vertical="top" wrapText="1"/>
    </xf>
    <xf numFmtId="3" fontId="24" fillId="0" borderId="5" xfId="0" applyNumberFormat="1" applyFont="1" applyBorder="1" applyAlignment="1">
      <alignment horizontal="center" wrapText="1"/>
    </xf>
    <xf numFmtId="165" fontId="20" fillId="0" borderId="5" xfId="0" applyNumberFormat="1" applyFont="1" applyBorder="1" applyAlignment="1">
      <alignment horizontal="center" wrapText="1"/>
    </xf>
    <xf numFmtId="4" fontId="24" fillId="0" borderId="6" xfId="0" applyNumberFormat="1" applyFont="1" applyBorder="1" applyAlignment="1">
      <alignment horizontal="center" vertical="top"/>
    </xf>
    <xf numFmtId="3" fontId="20" fillId="0" borderId="5" xfId="0" applyNumberFormat="1" applyFont="1" applyBorder="1" applyAlignment="1">
      <alignment horizontal="center" vertical="top" wrapText="1"/>
    </xf>
    <xf numFmtId="165" fontId="20" fillId="0" borderId="5"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24" fillId="0" borderId="5" xfId="0" applyNumberFormat="1" applyFont="1" applyBorder="1" applyAlignment="1">
      <alignment horizontal="center" vertical="top" wrapText="1"/>
    </xf>
    <xf numFmtId="3" fontId="20" fillId="0" borderId="4" xfId="0" applyNumberFormat="1" applyFont="1" applyBorder="1" applyAlignment="1">
      <alignment horizontal="center" vertical="top" wrapText="1"/>
    </xf>
    <xf numFmtId="3" fontId="20" fillId="0" borderId="6" xfId="0" applyNumberFormat="1" applyFont="1" applyBorder="1" applyAlignment="1">
      <alignment horizontal="center" vertical="top" wrapText="1"/>
    </xf>
    <xf numFmtId="3" fontId="24" fillId="0" borderId="4" xfId="0" applyNumberFormat="1" applyFont="1" applyBorder="1" applyAlignment="1">
      <alignment horizontal="center" wrapText="1"/>
    </xf>
    <xf numFmtId="167" fontId="22" fillId="0" borderId="6" xfId="0" applyNumberFormat="1" applyFont="1" applyBorder="1" applyAlignment="1">
      <alignment horizont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5" fillId="0" borderId="10" xfId="0" applyFont="1" applyBorder="1" applyAlignment="1">
      <alignment horizontal="center" vertical="center"/>
    </xf>
    <xf numFmtId="0" fontId="5" fillId="3" borderId="4" xfId="0" applyFont="1" applyFill="1" applyBorder="1" applyAlignment="1">
      <alignment horizontal="center" vertical="center"/>
    </xf>
    <xf numFmtId="0" fontId="3" fillId="0" borderId="10"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4" xfId="0" applyFont="1" applyBorder="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5" fillId="3" borderId="5" xfId="0" applyFont="1" applyFill="1" applyBorder="1" applyAlignment="1">
      <alignment horizontal="left" vertical="center"/>
    </xf>
    <xf numFmtId="4" fontId="3" fillId="0" borderId="4"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14"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0" fontId="3" fillId="0" borderId="11" xfId="0" applyFont="1" applyBorder="1" applyAlignment="1">
      <alignment horizontal="left"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6"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12" xfId="0" applyFont="1" applyBorder="1" applyAlignment="1">
      <alignment horizontal="center" vertical="top" wrapText="1"/>
    </xf>
    <xf numFmtId="4" fontId="3" fillId="0" borderId="6" xfId="0" applyNumberFormat="1" applyFont="1" applyBorder="1" applyAlignment="1">
      <alignment horizontal="center" vertical="top" wrapText="1"/>
    </xf>
    <xf numFmtId="0" fontId="7" fillId="0" borderId="11" xfId="0" applyFont="1" applyBorder="1" applyAlignment="1">
      <alignment horizontal="left" vertical="top" wrapText="1"/>
    </xf>
    <xf numFmtId="0" fontId="3" fillId="0" borderId="1" xfId="0" applyFont="1" applyBorder="1" applyAlignment="1">
      <alignment horizontal="left" wrapText="1"/>
    </xf>
    <xf numFmtId="4" fontId="3" fillId="0" borderId="1" xfId="0" applyNumberFormat="1" applyFont="1" applyBorder="1" applyAlignment="1">
      <alignment horizontal="center"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2" borderId="1" xfId="0" applyFont="1" applyFill="1" applyBorder="1" applyAlignment="1">
      <alignment horizontal="center" vertical="center"/>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3" fontId="3" fillId="0" borderId="9"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3" fontId="3" fillId="0" borderId="14" xfId="0" applyNumberFormat="1" applyFont="1" applyBorder="1" applyAlignment="1">
      <alignment horizontal="center" vertical="top" wrapText="1"/>
    </xf>
    <xf numFmtId="3" fontId="3" fillId="0" borderId="0" xfId="0" applyNumberFormat="1" applyFont="1" applyAlignment="1">
      <alignment horizontal="center" vertical="top" wrapText="1"/>
    </xf>
    <xf numFmtId="3" fontId="3" fillId="0" borderId="15" xfId="0" applyNumberFormat="1"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0" fontId="4" fillId="0" borderId="1" xfId="0" applyFont="1" applyBorder="1" applyAlignment="1">
      <alignment horizontal="left"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0" borderId="3" xfId="0" applyFont="1" applyBorder="1" applyAlignment="1">
      <alignment horizontal="left" vertical="top"/>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4" fontId="4" fillId="0" borderId="1" xfId="0" applyNumberFormat="1" applyFont="1" applyBorder="1" applyAlignment="1">
      <alignment horizontal="center" vertical="top"/>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49" fontId="3" fillId="0" borderId="14" xfId="0" applyNumberFormat="1" applyFont="1" applyBorder="1" applyAlignment="1">
      <alignment horizontal="center" vertical="top" wrapText="1"/>
    </xf>
    <xf numFmtId="49" fontId="3" fillId="0" borderId="0" xfId="0" applyNumberFormat="1" applyFont="1" applyAlignment="1">
      <alignment horizontal="center" vertical="top" wrapText="1"/>
    </xf>
    <xf numFmtId="49" fontId="3" fillId="0" borderId="15" xfId="0" applyNumberFormat="1" applyFont="1" applyBorder="1" applyAlignment="1">
      <alignment horizontal="center" vertical="top" wrapText="1"/>
    </xf>
    <xf numFmtId="0" fontId="3" fillId="0" borderId="0" xfId="0" applyFont="1" applyAlignment="1">
      <alignment horizontal="left"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0" borderId="1" xfId="0" applyFont="1" applyBorder="1" applyAlignment="1">
      <alignment horizontal="center" vertical="center"/>
    </xf>
    <xf numFmtId="4" fontId="3" fillId="0" borderId="4"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4" fontId="3" fillId="0" borderId="6" xfId="0" applyNumberFormat="1" applyFont="1" applyBorder="1" applyAlignment="1">
      <alignment horizontal="left" vertical="top" wrapText="1"/>
    </xf>
    <xf numFmtId="0" fontId="4" fillId="0" borderId="1" xfId="0" applyFont="1" applyBorder="1" applyAlignment="1">
      <alignment horizontal="right" vertical="top"/>
    </xf>
    <xf numFmtId="0" fontId="0" fillId="0" borderId="1" xfId="0" applyBorder="1" applyAlignment="1">
      <alignment horizontal="center"/>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0" borderId="0" xfId="0" applyFont="1" applyAlignment="1">
      <alignment horizontal="left"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6" xfId="0" applyFont="1" applyBorder="1" applyAlignment="1">
      <alignment horizontal="center" vertical="center"/>
    </xf>
    <xf numFmtId="2" fontId="3" fillId="0" borderId="4" xfId="0" applyNumberFormat="1"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4" fillId="0" borderId="1" xfId="0" applyFont="1" applyBorder="1" applyAlignment="1">
      <alignment horizontal="right"/>
    </xf>
    <xf numFmtId="0" fontId="3" fillId="3" borderId="4" xfId="0" applyFont="1" applyFill="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4" fontId="3"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0" fillId="0" borderId="9"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4" fontId="23" fillId="0" borderId="11" xfId="0" applyNumberFormat="1" applyFont="1" applyBorder="1" applyAlignment="1">
      <alignment horizontal="center" vertical="top"/>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3"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4" fontId="23" fillId="0" borderId="6" xfId="0" applyNumberFormat="1" applyFont="1" applyBorder="1" applyAlignment="1">
      <alignment horizontal="center" vertical="top"/>
    </xf>
    <xf numFmtId="4" fontId="21" fillId="0" borderId="11" xfId="0" applyNumberFormat="1" applyFont="1" applyBorder="1" applyAlignment="1">
      <alignment horizontal="center" vertical="top"/>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2" fontId="3" fillId="0" borderId="1" xfId="0" applyNumberFormat="1" applyFont="1" applyBorder="1" applyAlignment="1">
      <alignment horizontal="center" vertical="top" wrapText="1"/>
    </xf>
    <xf numFmtId="4" fontId="4" fillId="0" borderId="4" xfId="0" applyNumberFormat="1" applyFont="1" applyBorder="1" applyAlignment="1">
      <alignment horizontal="center" vertical="top"/>
    </xf>
    <xf numFmtId="0" fontId="4" fillId="0" borderId="4" xfId="0" applyFont="1" applyBorder="1" applyAlignment="1">
      <alignment horizontal="center" vertical="top"/>
    </xf>
    <xf numFmtId="43" fontId="7" fillId="0" borderId="4" xfId="1" applyFont="1" applyBorder="1" applyAlignment="1">
      <alignment horizontal="center" vertical="top"/>
    </xf>
    <xf numFmtId="43" fontId="7" fillId="0" borderId="6" xfId="1" applyFont="1" applyBorder="1" applyAlignment="1">
      <alignment horizontal="center" vertical="top"/>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2" fontId="7" fillId="0" borderId="5" xfId="0" applyNumberFormat="1" applyFont="1" applyBorder="1" applyAlignment="1">
      <alignment horizontal="center" vertical="top"/>
    </xf>
    <xf numFmtId="0" fontId="3" fillId="0" borderId="9" xfId="0" applyFont="1" applyBorder="1" applyAlignment="1">
      <alignment horizontal="left" wrapText="1"/>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4" fontId="3" fillId="0" borderId="9" xfId="0" applyNumberFormat="1" applyFont="1" applyBorder="1" applyAlignment="1">
      <alignment horizontal="center" vertical="top"/>
    </xf>
    <xf numFmtId="4" fontId="3" fillId="0" borderId="13" xfId="0" applyNumberFormat="1" applyFont="1" applyBorder="1" applyAlignment="1">
      <alignment horizontal="center" vertical="top"/>
    </xf>
    <xf numFmtId="4" fontId="3" fillId="0" borderId="10" xfId="0" applyNumberFormat="1" applyFont="1" applyBorder="1" applyAlignment="1">
      <alignment horizontal="center" vertical="top"/>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0" fontId="3" fillId="0" borderId="11" xfId="0" applyFont="1" applyBorder="1" applyAlignment="1">
      <alignment horizontal="center" wrapText="1"/>
    </xf>
    <xf numFmtId="0" fontId="3" fillId="0" borderId="3" xfId="0" applyFont="1" applyBorder="1" applyAlignment="1">
      <alignment horizontal="center" wrapText="1"/>
    </xf>
    <xf numFmtId="0" fontId="3" fillId="0" borderId="12" xfId="0" applyFont="1" applyBorder="1" applyAlignment="1">
      <alignment horizontal="center" wrapText="1"/>
    </xf>
    <xf numFmtId="0" fontId="3" fillId="0" borderId="14" xfId="0" applyFont="1" applyBorder="1" applyAlignment="1">
      <alignment horizontal="left" wrapText="1"/>
    </xf>
    <xf numFmtId="0" fontId="4" fillId="0" borderId="4" xfId="0" applyFont="1" applyBorder="1" applyAlignment="1">
      <alignment horizontal="left" wrapText="1"/>
    </xf>
    <xf numFmtId="0" fontId="0" fillId="0" borderId="4" xfId="0" applyBorder="1" applyAlignment="1">
      <alignment horizontal="center"/>
    </xf>
    <xf numFmtId="0" fontId="3" fillId="0" borderId="8" xfId="0" applyFont="1" applyBorder="1" applyAlignment="1">
      <alignment horizontal="left" vertical="top" wrapText="1"/>
    </xf>
    <xf numFmtId="0" fontId="3" fillId="0" borderId="10" xfId="0" applyFont="1" applyBorder="1" applyAlignment="1">
      <alignment horizontal="center" vertical="center"/>
    </xf>
    <xf numFmtId="0" fontId="3" fillId="0" borderId="7" xfId="0" applyFont="1" applyBorder="1" applyAlignment="1">
      <alignment horizontal="left" vertical="top" wrapText="1"/>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3" fontId="3" fillId="0" borderId="14" xfId="0" applyNumberFormat="1" applyFont="1" applyBorder="1" applyAlignment="1">
      <alignment horizontal="center" wrapText="1"/>
    </xf>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0" fontId="4" fillId="0" borderId="0" xfId="0" applyFont="1" applyAlignment="1">
      <alignment horizontal="center" wrapText="1"/>
    </xf>
    <xf numFmtId="0" fontId="3" fillId="2" borderId="4" xfId="0" applyFont="1" applyFill="1" applyBorder="1" applyAlignment="1">
      <alignment horizontal="center"/>
    </xf>
    <xf numFmtId="0" fontId="0" fillId="0" borderId="6" xfId="0" applyBorder="1" applyAlignment="1">
      <alignment horizontal="center"/>
    </xf>
    <xf numFmtId="4" fontId="21" fillId="0" borderId="6" xfId="0" applyNumberFormat="1" applyFont="1" applyBorder="1" applyAlignment="1">
      <alignment horizontal="center" vertical="top"/>
    </xf>
    <xf numFmtId="0" fontId="4" fillId="0" borderId="6" xfId="0" applyFont="1" applyBorder="1" applyAlignment="1">
      <alignment horizontal="left" wrapText="1"/>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9" fillId="0" borderId="0" xfId="0" applyFont="1" applyAlignment="1">
      <alignment horizontal="center" wrapText="1"/>
    </xf>
    <xf numFmtId="3" fontId="7" fillId="0" borderId="4"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3" fontId="7" fillId="0" borderId="6" xfId="0" applyNumberFormat="1" applyFont="1" applyBorder="1" applyAlignment="1">
      <alignment horizontal="center" vertical="top"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Border="1" applyAlignment="1">
      <alignment horizontal="left" vertical="top"/>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5" xfId="0" applyFont="1" applyBorder="1" applyAlignment="1">
      <alignment horizontal="left" vertical="top" wrapText="1"/>
    </xf>
    <xf numFmtId="0" fontId="3" fillId="0" borderId="0" xfId="0" applyFont="1" applyAlignment="1">
      <alignment horizontal="left"/>
    </xf>
    <xf numFmtId="0" fontId="20" fillId="0" borderId="6" xfId="0" applyFont="1" applyBorder="1" applyAlignment="1">
      <alignment horizontal="center"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21" fillId="0" borderId="5" xfId="0" applyNumberFormat="1" applyFont="1" applyBorder="1" applyAlignment="1">
      <alignment horizontal="center" vertical="top" wrapText="1"/>
    </xf>
    <xf numFmtId="4" fontId="21" fillId="0" borderId="6"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4" fontId="4" fillId="0" borderId="6" xfId="0"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7" xfId="0" applyNumberFormat="1" applyFont="1" applyBorder="1" applyAlignment="1">
      <alignment horizontal="center" vertical="top"/>
    </xf>
    <xf numFmtId="4" fontId="3" fillId="0" borderId="8" xfId="0" applyNumberFormat="1" applyFont="1" applyBorder="1" applyAlignment="1">
      <alignment horizontal="center" vertical="top"/>
    </xf>
    <xf numFmtId="0" fontId="4" fillId="0" borderId="13" xfId="0" applyFont="1" applyBorder="1" applyAlignment="1">
      <alignment horizontal="left" wrapText="1"/>
    </xf>
    <xf numFmtId="4" fontId="4" fillId="0" borderId="13" xfId="0" applyNumberFormat="1" applyFont="1" applyBorder="1" applyAlignment="1">
      <alignment horizontal="center" vertical="top"/>
    </xf>
    <xf numFmtId="4" fontId="4" fillId="0" borderId="10" xfId="0" applyNumberFormat="1" applyFont="1" applyBorder="1" applyAlignment="1">
      <alignment horizontal="center" vertical="top"/>
    </xf>
    <xf numFmtId="0" fontId="3" fillId="0" borderId="6" xfId="0" applyFont="1" applyBorder="1" applyAlignment="1">
      <alignment horizontal="left" wrapText="1"/>
    </xf>
    <xf numFmtId="0" fontId="3" fillId="0" borderId="4" xfId="0" applyFont="1" applyBorder="1" applyAlignment="1">
      <alignment horizontal="left" wrapText="1"/>
    </xf>
    <xf numFmtId="0" fontId="4" fillId="0" borderId="5" xfId="0" applyFont="1" applyBorder="1" applyAlignment="1">
      <alignment horizontal="left" wrapText="1"/>
    </xf>
    <xf numFmtId="0" fontId="4" fillId="0" borderId="14" xfId="0" applyFont="1" applyBorder="1" applyAlignment="1">
      <alignment horizontal="center" wrapText="1"/>
    </xf>
    <xf numFmtId="4" fontId="23" fillId="0" borderId="14" xfId="0" applyNumberFormat="1" applyFont="1" applyBorder="1" applyAlignment="1">
      <alignment horizontal="center" vertical="top"/>
    </xf>
    <xf numFmtId="4" fontId="23" fillId="0" borderId="0" xfId="0" applyNumberFormat="1" applyFont="1" applyAlignment="1">
      <alignment horizontal="center" vertical="top"/>
    </xf>
    <xf numFmtId="4" fontId="23" fillId="0" borderId="15" xfId="0" applyNumberFormat="1" applyFont="1" applyBorder="1" applyAlignment="1">
      <alignment horizontal="center" vertical="top"/>
    </xf>
    <xf numFmtId="0" fontId="16" fillId="0" borderId="11" xfId="0" applyFont="1" applyBorder="1" applyAlignment="1">
      <alignment horizontal="right"/>
    </xf>
    <xf numFmtId="0" fontId="16" fillId="0" borderId="3" xfId="0" applyFont="1" applyBorder="1" applyAlignment="1">
      <alignment horizontal="right"/>
    </xf>
    <xf numFmtId="0" fontId="4" fillId="0" borderId="9" xfId="0" applyFont="1" applyBorder="1" applyAlignment="1">
      <alignment horizontal="right"/>
    </xf>
    <xf numFmtId="0" fontId="4" fillId="0" borderId="13" xfId="0" applyFont="1" applyBorder="1" applyAlignment="1">
      <alignment horizontal="right"/>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1" xfId="0" applyFont="1" applyBorder="1" applyAlignment="1">
      <alignment horizontal="left" vertical="top" wrapText="1"/>
    </xf>
    <xf numFmtId="3" fontId="7" fillId="0" borderId="4" xfId="0" applyNumberFormat="1" applyFont="1" applyFill="1" applyBorder="1" applyAlignment="1">
      <alignment horizontal="center" wrapText="1"/>
    </xf>
    <xf numFmtId="165" fontId="3" fillId="0" borderId="4" xfId="0" applyNumberFormat="1" applyFont="1" applyFill="1" applyBorder="1" applyAlignment="1">
      <alignment horizontal="center" wrapText="1"/>
    </xf>
    <xf numFmtId="4" fontId="7" fillId="0" borderId="4" xfId="0" applyNumberFormat="1" applyFont="1" applyFill="1" applyBorder="1" applyAlignment="1">
      <alignment horizontal="center" vertical="top"/>
    </xf>
    <xf numFmtId="3" fontId="3" fillId="0" borderId="4" xfId="0" applyNumberFormat="1" applyFont="1" applyFill="1" applyBorder="1" applyAlignment="1">
      <alignment horizontal="center" vertical="top" wrapText="1"/>
    </xf>
    <xf numFmtId="165" fontId="3" fillId="0" borderId="4"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top" wrapText="1"/>
    </xf>
    <xf numFmtId="3"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5" xfId="0" applyFont="1" applyFill="1" applyBorder="1" applyAlignment="1">
      <alignment horizontal="left" vertical="top" wrapText="1"/>
    </xf>
    <xf numFmtId="3" fontId="3" fillId="0" borderId="4" xfId="0" applyNumberFormat="1" applyFont="1" applyFill="1" applyBorder="1" applyAlignment="1">
      <alignment horizontal="center" wrapText="1"/>
    </xf>
    <xf numFmtId="3" fontId="3" fillId="0" borderId="6"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20" fillId="0" borderId="1" xfId="0" applyFont="1" applyFill="1" applyBorder="1" applyAlignment="1">
      <alignment horizontal="left" vertical="top" wrapText="1"/>
    </xf>
    <xf numFmtId="49" fontId="20" fillId="0" borderId="1" xfId="0" applyNumberFormat="1" applyFont="1" applyFill="1" applyBorder="1" applyAlignment="1">
      <alignment horizontal="center" vertical="top" wrapText="1"/>
    </xf>
    <xf numFmtId="0" fontId="20" fillId="0" borderId="4" xfId="0" applyFont="1" applyFill="1" applyBorder="1" applyAlignment="1">
      <alignment horizontal="left" vertical="top" wrapText="1"/>
    </xf>
    <xf numFmtId="0" fontId="20" fillId="0" borderId="4" xfId="0" applyFont="1" applyFill="1" applyBorder="1" applyAlignment="1">
      <alignment horizontal="center" vertical="top" wrapText="1"/>
    </xf>
    <xf numFmtId="0" fontId="20" fillId="0" borderId="4" xfId="0" applyFont="1" applyFill="1" applyBorder="1" applyAlignment="1">
      <alignment horizontal="center" vertical="top" wrapText="1"/>
    </xf>
    <xf numFmtId="4" fontId="9" fillId="0" borderId="4" xfId="0" applyNumberFormat="1" applyFont="1" applyFill="1" applyBorder="1" applyAlignment="1">
      <alignment horizontal="center" vertical="top"/>
    </xf>
    <xf numFmtId="4" fontId="22" fillId="0" borderId="11" xfId="0" applyNumberFormat="1" applyFont="1" applyFill="1" applyBorder="1" applyAlignment="1">
      <alignment horizontal="center" vertical="top"/>
    </xf>
    <xf numFmtId="4" fontId="22" fillId="0" borderId="3" xfId="0" applyNumberFormat="1" applyFont="1" applyFill="1" applyBorder="1" applyAlignment="1">
      <alignment horizontal="center" vertical="top"/>
    </xf>
    <xf numFmtId="4" fontId="22" fillId="0" borderId="12" xfId="0" applyNumberFormat="1" applyFont="1" applyFill="1" applyBorder="1" applyAlignment="1">
      <alignment horizontal="center" vertical="top"/>
    </xf>
    <xf numFmtId="4" fontId="7" fillId="0" borderId="1" xfId="0" applyNumberFormat="1" applyFont="1" applyFill="1" applyBorder="1" applyAlignment="1">
      <alignment horizontal="center" vertical="top"/>
    </xf>
    <xf numFmtId="4" fontId="9" fillId="0" borderId="1" xfId="0" applyNumberFormat="1" applyFont="1" applyFill="1" applyBorder="1" applyAlignment="1">
      <alignment horizontal="center" vertical="top"/>
    </xf>
    <xf numFmtId="4" fontId="7" fillId="0" borderId="4" xfId="0" applyNumberFormat="1" applyFont="1" applyFill="1" applyBorder="1" applyAlignment="1">
      <alignment horizontal="center" vertical="top"/>
    </xf>
    <xf numFmtId="4" fontId="24" fillId="0" borderId="11" xfId="0" applyNumberFormat="1" applyFont="1" applyFill="1" applyBorder="1" applyAlignment="1">
      <alignment horizontal="center" vertical="top"/>
    </xf>
    <xf numFmtId="4" fontId="24" fillId="0" borderId="3" xfId="0" applyNumberFormat="1" applyFont="1" applyFill="1" applyBorder="1" applyAlignment="1">
      <alignment horizontal="center" vertical="top"/>
    </xf>
    <xf numFmtId="4" fontId="24" fillId="0" borderId="12" xfId="0" applyNumberFormat="1" applyFont="1" applyFill="1" applyBorder="1" applyAlignment="1">
      <alignment horizontal="center" vertical="top"/>
    </xf>
    <xf numFmtId="4" fontId="9" fillId="0" borderId="2" xfId="0" applyNumberFormat="1" applyFont="1" applyFill="1" applyBorder="1" applyAlignment="1">
      <alignment horizontal="center" vertical="top"/>
    </xf>
    <xf numFmtId="4" fontId="9" fillId="0" borderId="7" xfId="0" applyNumberFormat="1" applyFont="1" applyFill="1" applyBorder="1" applyAlignment="1">
      <alignment horizontal="center" vertical="top"/>
    </xf>
    <xf numFmtId="4" fontId="9" fillId="0" borderId="8" xfId="0" applyNumberFormat="1" applyFont="1" applyFill="1" applyBorder="1" applyAlignment="1">
      <alignment horizontal="center" vertical="top"/>
    </xf>
    <xf numFmtId="4" fontId="7" fillId="0" borderId="9" xfId="0" applyNumberFormat="1" applyFont="1" applyFill="1" applyBorder="1" applyAlignment="1">
      <alignment horizontal="center" vertical="top"/>
    </xf>
    <xf numFmtId="4" fontId="7" fillId="0" borderId="13" xfId="0" applyNumberFormat="1" applyFont="1" applyFill="1" applyBorder="1" applyAlignment="1">
      <alignment horizontal="center" vertical="top"/>
    </xf>
    <xf numFmtId="4" fontId="7" fillId="0" borderId="10" xfId="0" applyNumberFormat="1" applyFont="1" applyFill="1" applyBorder="1" applyAlignment="1">
      <alignment horizontal="center" vertical="top"/>
    </xf>
    <xf numFmtId="4" fontId="7" fillId="0" borderId="4" xfId="0" applyNumberFormat="1" applyFont="1" applyFill="1" applyBorder="1" applyAlignment="1">
      <alignment horizontal="center" vertical="top" wrapText="1"/>
    </xf>
    <xf numFmtId="4" fontId="24" fillId="0" borderId="5" xfId="0" applyNumberFormat="1" applyFont="1" applyFill="1" applyBorder="1" applyAlignment="1">
      <alignment horizontal="center" vertical="top" wrapText="1"/>
    </xf>
    <xf numFmtId="4" fontId="3" fillId="0" borderId="4" xfId="0" applyNumberFormat="1" applyFont="1" applyFill="1" applyBorder="1" applyAlignment="1">
      <alignment horizontal="center" vertical="top" wrapText="1"/>
    </xf>
    <xf numFmtId="4" fontId="3" fillId="0" borderId="4"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20" fillId="0" borderId="5" xfId="0" applyNumberFormat="1" applyFont="1" applyFill="1" applyBorder="1" applyAlignment="1">
      <alignment horizontal="center" vertical="top" wrapText="1"/>
    </xf>
    <xf numFmtId="3" fontId="3" fillId="0" borderId="0" xfId="0" applyNumberFormat="1" applyFont="1" applyFill="1" applyAlignment="1">
      <alignment horizontal="center"/>
    </xf>
    <xf numFmtId="3" fontId="20" fillId="0" borderId="4" xfId="0" applyNumberFormat="1" applyFont="1" applyFill="1" applyBorder="1" applyAlignment="1">
      <alignment horizontal="center" vertical="top" wrapText="1"/>
    </xf>
    <xf numFmtId="0" fontId="3" fillId="0" borderId="4" xfId="0" applyFont="1" applyFill="1" applyBorder="1" applyAlignment="1">
      <alignment horizontal="left" vertical="top" wrapText="1"/>
    </xf>
    <xf numFmtId="167" fontId="9" fillId="0" borderId="4" xfId="0" applyNumberFormat="1" applyFont="1" applyFill="1" applyBorder="1" applyAlignment="1">
      <alignment horizontal="center"/>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24"/>
  <sheetViews>
    <sheetView tabSelected="1" zoomScaleNormal="100" zoomScaleSheetLayoutView="70" workbookViewId="0">
      <pane xSplit="12" ySplit="8" topLeftCell="M9" activePane="bottomRight" state="frozen"/>
      <selection pane="topRight" activeCell="M1" sqref="M1"/>
      <selection pane="bottomLeft" activeCell="A9" sqref="A9"/>
      <selection pane="bottomRight" activeCell="I44" sqref="I44"/>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309" t="s">
        <v>0</v>
      </c>
      <c r="C2" s="309"/>
      <c r="D2" s="309"/>
      <c r="E2" s="309"/>
      <c r="F2" s="309"/>
      <c r="G2" s="309"/>
      <c r="H2" s="309"/>
      <c r="I2" s="309"/>
      <c r="J2" s="309"/>
      <c r="K2" s="309"/>
    </row>
    <row r="3" spans="2:11" ht="18.600000000000001" customHeight="1" x14ac:dyDescent="0.25">
      <c r="B3" s="309" t="s">
        <v>1</v>
      </c>
      <c r="C3" s="309"/>
      <c r="D3" s="309"/>
      <c r="E3" s="309"/>
      <c r="F3" s="309"/>
      <c r="G3" s="309"/>
      <c r="H3" s="309"/>
      <c r="I3" s="309"/>
      <c r="J3" s="309"/>
      <c r="K3" s="309"/>
    </row>
    <row r="5" spans="2:11" ht="15.75" x14ac:dyDescent="0.25">
      <c r="B5" s="310" t="s">
        <v>2</v>
      </c>
      <c r="C5" s="310"/>
      <c r="D5" s="310"/>
      <c r="E5" s="310"/>
    </row>
    <row r="6" spans="2:11" ht="27.6" customHeight="1" x14ac:dyDescent="0.25">
      <c r="B6" s="311" t="s">
        <v>3</v>
      </c>
      <c r="C6" s="311" t="s">
        <v>4</v>
      </c>
      <c r="D6" s="311"/>
      <c r="E6" s="311" t="s">
        <v>5</v>
      </c>
      <c r="F6" s="312" t="s">
        <v>6</v>
      </c>
      <c r="G6" s="312"/>
      <c r="H6" s="312"/>
      <c r="I6" s="312"/>
      <c r="J6" s="311" t="s">
        <v>7</v>
      </c>
      <c r="K6" s="311" t="s">
        <v>8</v>
      </c>
    </row>
    <row r="7" spans="2:11" ht="64.150000000000006" customHeight="1" x14ac:dyDescent="0.25">
      <c r="B7" s="311"/>
      <c r="C7" s="3" t="s">
        <v>9</v>
      </c>
      <c r="D7" s="3" t="s">
        <v>10</v>
      </c>
      <c r="E7" s="311"/>
      <c r="F7" s="3" t="s">
        <v>11</v>
      </c>
      <c r="G7" s="3" t="s">
        <v>12</v>
      </c>
      <c r="H7" s="3" t="s">
        <v>13</v>
      </c>
      <c r="I7" s="3" t="s">
        <v>14</v>
      </c>
      <c r="J7" s="311"/>
      <c r="K7" s="311"/>
    </row>
    <row r="8" spans="2:11" ht="15.75" x14ac:dyDescent="0.25">
      <c r="B8" s="4">
        <v>1</v>
      </c>
      <c r="C8" s="4">
        <v>2</v>
      </c>
      <c r="D8" s="4">
        <v>3</v>
      </c>
      <c r="E8" s="4">
        <v>4</v>
      </c>
      <c r="F8" s="4">
        <v>5</v>
      </c>
      <c r="G8" s="4">
        <v>6</v>
      </c>
      <c r="H8" s="4">
        <v>7</v>
      </c>
      <c r="I8" s="4">
        <v>8</v>
      </c>
      <c r="J8" s="4">
        <v>9</v>
      </c>
      <c r="K8" s="4">
        <v>10</v>
      </c>
    </row>
    <row r="9" spans="2:11" ht="18" customHeight="1" x14ac:dyDescent="0.25">
      <c r="B9" s="292" t="s">
        <v>15</v>
      </c>
      <c r="C9" s="293" t="s">
        <v>122</v>
      </c>
      <c r="D9" s="292" t="s">
        <v>123</v>
      </c>
      <c r="E9" s="292" t="s">
        <v>516</v>
      </c>
      <c r="F9" s="293" t="s">
        <v>515</v>
      </c>
      <c r="G9" s="93">
        <v>67.8</v>
      </c>
      <c r="H9" s="94">
        <v>69</v>
      </c>
      <c r="I9" s="93">
        <v>71</v>
      </c>
      <c r="J9" s="293" t="s">
        <v>124</v>
      </c>
      <c r="K9" s="293" t="s">
        <v>431</v>
      </c>
    </row>
    <row r="10" spans="2:11" ht="18.75" customHeight="1" x14ac:dyDescent="0.25">
      <c r="B10" s="292"/>
      <c r="C10" s="293"/>
      <c r="D10" s="292"/>
      <c r="E10" s="292"/>
      <c r="F10" s="293"/>
      <c r="G10" s="11" t="s">
        <v>17</v>
      </c>
      <c r="H10" s="11" t="s">
        <v>18</v>
      </c>
      <c r="I10" s="11" t="s">
        <v>19</v>
      </c>
      <c r="J10" s="293"/>
      <c r="K10" s="293"/>
    </row>
    <row r="11" spans="2:11" ht="16.149999999999999" customHeight="1" x14ac:dyDescent="0.25">
      <c r="B11" s="292"/>
      <c r="C11" s="293"/>
      <c r="D11" s="292"/>
      <c r="E11" s="292" t="s">
        <v>516</v>
      </c>
      <c r="F11" s="293" t="s">
        <v>125</v>
      </c>
      <c r="G11" s="93">
        <v>16.600000000000001</v>
      </c>
      <c r="H11" s="93">
        <v>19.600000000000001</v>
      </c>
      <c r="I11" s="93">
        <v>24.4</v>
      </c>
      <c r="J11" s="293"/>
      <c r="K11" s="293"/>
    </row>
    <row r="12" spans="2:11" ht="52.5" customHeight="1" x14ac:dyDescent="0.25">
      <c r="B12" s="292"/>
      <c r="C12" s="293"/>
      <c r="D12" s="292"/>
      <c r="E12" s="292"/>
      <c r="F12" s="293"/>
      <c r="G12" s="11" t="s">
        <v>21</v>
      </c>
      <c r="H12" s="11" t="s">
        <v>18</v>
      </c>
      <c r="I12" s="11" t="s">
        <v>19</v>
      </c>
      <c r="J12" s="293"/>
      <c r="K12" s="293"/>
    </row>
    <row r="13" spans="2:11" ht="15.75" x14ac:dyDescent="0.25">
      <c r="B13" s="292"/>
      <c r="C13" s="293"/>
      <c r="D13" s="292"/>
      <c r="E13" s="292" t="s">
        <v>516</v>
      </c>
      <c r="F13" s="293" t="s">
        <v>126</v>
      </c>
      <c r="G13" s="93">
        <v>30.28</v>
      </c>
      <c r="H13" s="93">
        <v>28.7</v>
      </c>
      <c r="I13" s="93">
        <v>21.9</v>
      </c>
      <c r="J13" s="293"/>
      <c r="K13" s="293"/>
    </row>
    <row r="14" spans="2:11" ht="20.25" customHeight="1" x14ac:dyDescent="0.25">
      <c r="B14" s="292"/>
      <c r="C14" s="293"/>
      <c r="D14" s="292"/>
      <c r="E14" s="292"/>
      <c r="F14" s="293"/>
      <c r="G14" s="53" t="s">
        <v>17</v>
      </c>
      <c r="H14" s="53" t="s">
        <v>18</v>
      </c>
      <c r="I14" s="53" t="s">
        <v>19</v>
      </c>
      <c r="J14" s="293"/>
      <c r="K14" s="293"/>
    </row>
    <row r="15" spans="2:11" ht="15.75" x14ac:dyDescent="0.25">
      <c r="B15" s="292" t="s">
        <v>22</v>
      </c>
      <c r="C15" s="293" t="s">
        <v>127</v>
      </c>
      <c r="D15" s="292" t="s">
        <v>128</v>
      </c>
      <c r="E15" s="292" t="s">
        <v>465</v>
      </c>
      <c r="F15" s="315" t="s">
        <v>671</v>
      </c>
      <c r="G15" s="93">
        <v>0</v>
      </c>
      <c r="H15" s="98">
        <v>0</v>
      </c>
      <c r="I15" s="102">
        <f>'IV skyrius VIII skirsnis'!N14+'IV skyriaus XI skirsnis'!N10-I32-I77</f>
        <v>46250</v>
      </c>
      <c r="J15" s="29"/>
      <c r="K15" s="30"/>
    </row>
    <row r="16" spans="2:11" ht="15.75" x14ac:dyDescent="0.25">
      <c r="B16" s="294"/>
      <c r="C16" s="296"/>
      <c r="D16" s="294"/>
      <c r="E16" s="294"/>
      <c r="F16" s="316"/>
      <c r="G16" s="119" t="s">
        <v>21</v>
      </c>
      <c r="H16" s="119" t="s">
        <v>18</v>
      </c>
      <c r="I16" s="290" t="s">
        <v>23</v>
      </c>
      <c r="J16" s="116"/>
      <c r="K16" s="117"/>
    </row>
    <row r="17" spans="2:11" ht="18.75" customHeight="1" x14ac:dyDescent="0.25">
      <c r="B17" s="295"/>
      <c r="C17" s="297"/>
      <c r="D17" s="295"/>
      <c r="E17" s="295"/>
      <c r="F17" s="289"/>
      <c r="G17" s="11"/>
      <c r="H17" s="11"/>
      <c r="I17" s="291"/>
      <c r="J17" s="116"/>
      <c r="K17" s="117"/>
    </row>
    <row r="18" spans="2:11" ht="15.75" x14ac:dyDescent="0.25">
      <c r="B18" s="292" t="s">
        <v>24</v>
      </c>
      <c r="C18" s="293" t="s">
        <v>129</v>
      </c>
      <c r="D18" s="292" t="s">
        <v>130</v>
      </c>
      <c r="E18" s="292" t="s">
        <v>465</v>
      </c>
      <c r="F18" s="298" t="s">
        <v>668</v>
      </c>
      <c r="G18" s="93">
        <v>0</v>
      </c>
      <c r="H18" s="93">
        <v>0</v>
      </c>
      <c r="I18" s="127">
        <f>'IV skyrius VIII skirsnis'!N16</f>
        <v>22.92</v>
      </c>
      <c r="J18" s="29"/>
      <c r="K18" s="30"/>
    </row>
    <row r="19" spans="2:11" ht="50.25" customHeight="1" x14ac:dyDescent="0.25">
      <c r="B19" s="294"/>
      <c r="C19" s="296"/>
      <c r="D19" s="294"/>
      <c r="E19" s="295"/>
      <c r="F19" s="297"/>
      <c r="G19" s="11" t="s">
        <v>17</v>
      </c>
      <c r="H19" s="11" t="s">
        <v>18</v>
      </c>
      <c r="I19" s="11" t="s">
        <v>23</v>
      </c>
      <c r="J19" s="116"/>
      <c r="K19" s="117"/>
    </row>
    <row r="20" spans="2:11" ht="15.75" x14ac:dyDescent="0.25">
      <c r="B20" s="294"/>
      <c r="C20" s="296"/>
      <c r="D20" s="294"/>
      <c r="E20" s="292" t="s">
        <v>465</v>
      </c>
      <c r="F20" s="298" t="s">
        <v>667</v>
      </c>
      <c r="G20" s="93">
        <v>0</v>
      </c>
      <c r="H20" s="98">
        <v>0</v>
      </c>
      <c r="I20" s="128">
        <f>'IV skyriaus XI skirsnis'!O54</f>
        <v>77.308000000000007</v>
      </c>
      <c r="J20" s="29"/>
      <c r="K20" s="30"/>
    </row>
    <row r="21" spans="2:11" ht="48.75" customHeight="1" x14ac:dyDescent="0.25">
      <c r="B21" s="294"/>
      <c r="C21" s="296"/>
      <c r="D21" s="294"/>
      <c r="E21" s="295"/>
      <c r="F21" s="297"/>
      <c r="G21" s="11" t="s">
        <v>17</v>
      </c>
      <c r="H21" s="11" t="s">
        <v>18</v>
      </c>
      <c r="I21" s="11" t="s">
        <v>23</v>
      </c>
      <c r="J21" s="61"/>
      <c r="K21" s="54"/>
    </row>
    <row r="22" spans="2:11" ht="15.75" x14ac:dyDescent="0.25">
      <c r="B22" s="294"/>
      <c r="C22" s="296"/>
      <c r="D22" s="294"/>
      <c r="E22" s="292" t="s">
        <v>465</v>
      </c>
      <c r="F22" s="293" t="s">
        <v>437</v>
      </c>
      <c r="G22" s="119" t="s">
        <v>32</v>
      </c>
      <c r="H22" s="119" t="s">
        <v>32</v>
      </c>
      <c r="I22" s="120">
        <f>'IV skyrius VIII skirsnis'!N12</f>
        <v>7.23</v>
      </c>
      <c r="J22" s="116"/>
      <c r="K22" s="117"/>
    </row>
    <row r="23" spans="2:11" ht="51.75" customHeight="1" x14ac:dyDescent="0.25">
      <c r="B23" s="294"/>
      <c r="C23" s="296"/>
      <c r="D23" s="294"/>
      <c r="E23" s="295"/>
      <c r="F23" s="297"/>
      <c r="G23" s="11" t="s">
        <v>17</v>
      </c>
      <c r="H23" s="11" t="s">
        <v>18</v>
      </c>
      <c r="I23" s="11" t="s">
        <v>23</v>
      </c>
      <c r="J23" s="116"/>
      <c r="K23" s="117"/>
    </row>
    <row r="24" spans="2:11" ht="15.75" x14ac:dyDescent="0.25">
      <c r="B24" s="294"/>
      <c r="C24" s="296"/>
      <c r="D24" s="294"/>
      <c r="E24" s="292" t="s">
        <v>465</v>
      </c>
      <c r="F24" s="298" t="s">
        <v>435</v>
      </c>
      <c r="G24" s="93">
        <v>0</v>
      </c>
      <c r="H24" s="93">
        <v>0</v>
      </c>
      <c r="I24" s="118">
        <f>'IV skyrius VIII skirsnis'!N10</f>
        <v>10.11</v>
      </c>
      <c r="J24" s="29"/>
      <c r="K24" s="30"/>
    </row>
    <row r="25" spans="2:11" ht="33.75" customHeight="1" x14ac:dyDescent="0.25">
      <c r="B25" s="295"/>
      <c r="C25" s="297"/>
      <c r="D25" s="295"/>
      <c r="E25" s="295"/>
      <c r="F25" s="297"/>
      <c r="G25" s="11" t="s">
        <v>17</v>
      </c>
      <c r="H25" s="11" t="s">
        <v>18</v>
      </c>
      <c r="I25" s="11" t="s">
        <v>23</v>
      </c>
      <c r="J25" s="116"/>
      <c r="K25" s="117"/>
    </row>
    <row r="26" spans="2:11" ht="16.899999999999999" customHeight="1" x14ac:dyDescent="0.25">
      <c r="B26" s="292" t="s">
        <v>26</v>
      </c>
      <c r="C26" s="293" t="s">
        <v>131</v>
      </c>
      <c r="D26" s="292" t="s">
        <v>132</v>
      </c>
      <c r="E26" s="292" t="s">
        <v>516</v>
      </c>
      <c r="F26" s="296" t="s">
        <v>133</v>
      </c>
      <c r="G26" s="95">
        <v>67.8</v>
      </c>
      <c r="H26" s="96">
        <v>69</v>
      </c>
      <c r="I26" s="96">
        <v>71</v>
      </c>
      <c r="J26" s="293"/>
      <c r="K26" s="293" t="s">
        <v>27</v>
      </c>
    </row>
    <row r="27" spans="2:11" ht="129.75" customHeight="1" x14ac:dyDescent="0.25">
      <c r="B27" s="292"/>
      <c r="C27" s="293"/>
      <c r="D27" s="292"/>
      <c r="E27" s="292"/>
      <c r="F27" s="296"/>
      <c r="G27" s="11" t="s">
        <v>17</v>
      </c>
      <c r="H27" s="11" t="s">
        <v>18</v>
      </c>
      <c r="I27" s="11" t="s">
        <v>19</v>
      </c>
      <c r="J27" s="293"/>
      <c r="K27" s="293"/>
    </row>
    <row r="28" spans="2:11" ht="15.75" customHeight="1" x14ac:dyDescent="0.25">
      <c r="B28" s="292" t="s">
        <v>28</v>
      </c>
      <c r="C28" s="293" t="s">
        <v>134</v>
      </c>
      <c r="D28" s="292" t="s">
        <v>135</v>
      </c>
      <c r="E28" s="292" t="s">
        <v>465</v>
      </c>
      <c r="F28" s="298" t="s">
        <v>670</v>
      </c>
      <c r="G28" s="129">
        <v>0</v>
      </c>
      <c r="H28" s="130">
        <v>0</v>
      </c>
      <c r="I28" s="131">
        <f>'IV skyriaus XI skirsnis'!N14</f>
        <v>9450</v>
      </c>
      <c r="J28" s="29"/>
      <c r="K28" s="30"/>
    </row>
    <row r="29" spans="2:11" ht="39.75" customHeight="1" x14ac:dyDescent="0.25">
      <c r="B29" s="294"/>
      <c r="C29" s="296"/>
      <c r="D29" s="294"/>
      <c r="E29" s="295"/>
      <c r="F29" s="297"/>
      <c r="G29" s="11" t="s">
        <v>20</v>
      </c>
      <c r="H29" s="11" t="s">
        <v>18</v>
      </c>
      <c r="I29" s="11" t="s">
        <v>23</v>
      </c>
      <c r="J29" s="116"/>
      <c r="K29" s="117"/>
    </row>
    <row r="30" spans="2:11" ht="15.75" x14ac:dyDescent="0.25">
      <c r="B30" s="294"/>
      <c r="C30" s="296"/>
      <c r="D30" s="294"/>
      <c r="E30" s="292" t="s">
        <v>465</v>
      </c>
      <c r="F30" s="298" t="s">
        <v>666</v>
      </c>
      <c r="G30" s="93">
        <v>0</v>
      </c>
      <c r="H30" s="98">
        <v>0</v>
      </c>
      <c r="I30" s="128">
        <f>'IV skyriaus XI skirsnis'!O74</f>
        <v>370.12139999999988</v>
      </c>
      <c r="J30" s="29"/>
      <c r="K30" s="30"/>
    </row>
    <row r="31" spans="2:11" ht="48.75" customHeight="1" x14ac:dyDescent="0.25">
      <c r="B31" s="295"/>
      <c r="C31" s="297"/>
      <c r="D31" s="295"/>
      <c r="E31" s="295"/>
      <c r="F31" s="297"/>
      <c r="G31" s="11" t="s">
        <v>17</v>
      </c>
      <c r="H31" s="11" t="s">
        <v>18</v>
      </c>
      <c r="I31" s="11" t="s">
        <v>23</v>
      </c>
      <c r="J31" s="61"/>
      <c r="K31" s="54"/>
    </row>
    <row r="32" spans="2:11" ht="15.75" x14ac:dyDescent="0.25">
      <c r="B32" s="292" t="s">
        <v>29</v>
      </c>
      <c r="C32" s="293" t="s">
        <v>136</v>
      </c>
      <c r="D32" s="292" t="s">
        <v>137</v>
      </c>
      <c r="E32" s="292" t="s">
        <v>465</v>
      </c>
      <c r="F32" s="298" t="s">
        <v>672</v>
      </c>
      <c r="G32" s="129">
        <v>0</v>
      </c>
      <c r="H32" s="130">
        <v>0</v>
      </c>
      <c r="I32" s="131">
        <f>'IV skyriaus XI skirsnis'!O177</f>
        <v>13000</v>
      </c>
      <c r="J32" s="29"/>
      <c r="K32" s="30"/>
    </row>
    <row r="33" spans="2:11" ht="85.5" customHeight="1" x14ac:dyDescent="0.25">
      <c r="B33" s="295"/>
      <c r="C33" s="297"/>
      <c r="D33" s="295"/>
      <c r="E33" s="295"/>
      <c r="F33" s="297"/>
      <c r="G33" s="11" t="s">
        <v>20</v>
      </c>
      <c r="H33" s="11" t="s">
        <v>18</v>
      </c>
      <c r="I33" s="11" t="s">
        <v>23</v>
      </c>
      <c r="J33" s="116"/>
      <c r="K33" s="117"/>
    </row>
    <row r="34" spans="2:11" ht="17.45" customHeight="1" x14ac:dyDescent="0.25">
      <c r="B34" s="292" t="s">
        <v>49</v>
      </c>
      <c r="C34" s="293" t="s">
        <v>138</v>
      </c>
      <c r="D34" s="292" t="s">
        <v>139</v>
      </c>
      <c r="E34" s="292" t="s">
        <v>516</v>
      </c>
      <c r="F34" s="293" t="s">
        <v>140</v>
      </c>
      <c r="G34" s="93">
        <v>84</v>
      </c>
      <c r="H34" s="93">
        <v>84</v>
      </c>
      <c r="I34" s="93">
        <v>94</v>
      </c>
      <c r="J34" s="307"/>
      <c r="K34" s="307"/>
    </row>
    <row r="35" spans="2:11" ht="17.25" customHeight="1" x14ac:dyDescent="0.25">
      <c r="B35" s="292"/>
      <c r="C35" s="293"/>
      <c r="D35" s="292"/>
      <c r="E35" s="292"/>
      <c r="F35" s="293"/>
      <c r="G35" s="11" t="s">
        <v>17</v>
      </c>
      <c r="H35" s="11" t="s">
        <v>18</v>
      </c>
      <c r="I35" s="11" t="s">
        <v>19</v>
      </c>
      <c r="J35" s="307"/>
      <c r="K35" s="307"/>
    </row>
    <row r="36" spans="2:11" ht="21.6" customHeight="1" x14ac:dyDescent="0.25">
      <c r="B36" s="292"/>
      <c r="C36" s="293"/>
      <c r="D36" s="292"/>
      <c r="E36" s="292" t="s">
        <v>516</v>
      </c>
      <c r="F36" s="293" t="s">
        <v>141</v>
      </c>
      <c r="G36" s="93">
        <v>66</v>
      </c>
      <c r="H36" s="93">
        <v>66</v>
      </c>
      <c r="I36" s="93">
        <v>75</v>
      </c>
      <c r="J36" s="307" t="s">
        <v>16</v>
      </c>
      <c r="K36" s="307" t="s">
        <v>16</v>
      </c>
    </row>
    <row r="37" spans="2:11" ht="60" customHeight="1" x14ac:dyDescent="0.25">
      <c r="B37" s="292"/>
      <c r="C37" s="293"/>
      <c r="D37" s="292"/>
      <c r="E37" s="292"/>
      <c r="F37" s="293"/>
      <c r="G37" s="11" t="s">
        <v>21</v>
      </c>
      <c r="H37" s="11" t="s">
        <v>18</v>
      </c>
      <c r="I37" s="11" t="s">
        <v>19</v>
      </c>
      <c r="J37" s="307"/>
      <c r="K37" s="307"/>
    </row>
    <row r="38" spans="2:11" ht="19.149999999999999" customHeight="1" x14ac:dyDescent="0.25">
      <c r="B38" s="292"/>
      <c r="C38" s="293"/>
      <c r="D38" s="292"/>
      <c r="E38" s="292" t="s">
        <v>516</v>
      </c>
      <c r="F38" s="293" t="s">
        <v>142</v>
      </c>
      <c r="G38" s="93">
        <v>42.5</v>
      </c>
      <c r="H38" s="97">
        <v>42.5</v>
      </c>
      <c r="I38" s="98">
        <v>90</v>
      </c>
      <c r="J38" s="307" t="s">
        <v>16</v>
      </c>
      <c r="K38" s="307" t="s">
        <v>16</v>
      </c>
    </row>
    <row r="39" spans="2:11" ht="45.75" customHeight="1" x14ac:dyDescent="0.25">
      <c r="B39" s="292"/>
      <c r="C39" s="293"/>
      <c r="D39" s="292"/>
      <c r="E39" s="292"/>
      <c r="F39" s="293"/>
      <c r="G39" s="11" t="s">
        <v>143</v>
      </c>
      <c r="H39" s="11" t="s">
        <v>144</v>
      </c>
      <c r="I39" s="11" t="s">
        <v>145</v>
      </c>
      <c r="J39" s="307"/>
      <c r="K39" s="307"/>
    </row>
    <row r="40" spans="2:11" ht="18" customHeight="1" x14ac:dyDescent="0.25">
      <c r="B40" s="292" t="s">
        <v>146</v>
      </c>
      <c r="C40" s="293" t="s">
        <v>147</v>
      </c>
      <c r="D40" s="292" t="s">
        <v>148</v>
      </c>
      <c r="E40" s="292" t="s">
        <v>465</v>
      </c>
      <c r="F40" s="293" t="s">
        <v>538</v>
      </c>
      <c r="G40" s="98">
        <v>7140</v>
      </c>
      <c r="H40" s="98">
        <v>7140</v>
      </c>
      <c r="I40" s="606">
        <f>'IV skyrius I skirsnis'!O68</f>
        <v>8443</v>
      </c>
      <c r="J40" s="303"/>
      <c r="K40" s="303"/>
    </row>
    <row r="41" spans="2:11" ht="18" customHeight="1" x14ac:dyDescent="0.25">
      <c r="B41" s="292"/>
      <c r="C41" s="293"/>
      <c r="D41" s="292"/>
      <c r="E41" s="292"/>
      <c r="F41" s="293"/>
      <c r="G41" s="270"/>
      <c r="H41" s="270"/>
      <c r="I41" s="276"/>
      <c r="J41" s="303"/>
      <c r="K41" s="303"/>
    </row>
    <row r="42" spans="2:11" ht="18" customHeight="1" x14ac:dyDescent="0.25">
      <c r="B42" s="292"/>
      <c r="C42" s="293"/>
      <c r="D42" s="292"/>
      <c r="E42" s="292"/>
      <c r="F42" s="293"/>
      <c r="G42" s="290" t="s">
        <v>149</v>
      </c>
      <c r="H42" s="290" t="s">
        <v>18</v>
      </c>
      <c r="I42" s="290" t="s">
        <v>23</v>
      </c>
      <c r="J42" s="303"/>
      <c r="K42" s="303"/>
    </row>
    <row r="43" spans="2:11" ht="42.75" customHeight="1" x14ac:dyDescent="0.25">
      <c r="B43" s="292"/>
      <c r="C43" s="293"/>
      <c r="D43" s="292"/>
      <c r="E43" s="292"/>
      <c r="F43" s="293"/>
      <c r="G43" s="291"/>
      <c r="H43" s="291"/>
      <c r="I43" s="291"/>
      <c r="J43" s="303"/>
      <c r="K43" s="303"/>
    </row>
    <row r="44" spans="2:11" ht="25.5" customHeight="1" x14ac:dyDescent="0.25">
      <c r="B44" s="292"/>
      <c r="C44" s="293"/>
      <c r="D44" s="292"/>
      <c r="E44" s="292" t="s">
        <v>465</v>
      </c>
      <c r="F44" s="293" t="s">
        <v>150</v>
      </c>
      <c r="G44" s="93">
        <v>6.5</v>
      </c>
      <c r="H44" s="93">
        <v>6.5</v>
      </c>
      <c r="I44" s="607">
        <f>'IV skyrius I skirsnis'!N23</f>
        <v>14.5</v>
      </c>
      <c r="J44" s="303"/>
      <c r="K44" s="303"/>
    </row>
    <row r="45" spans="2:11" ht="25.5" customHeight="1" x14ac:dyDescent="0.25">
      <c r="B45" s="292"/>
      <c r="C45" s="293"/>
      <c r="D45" s="292"/>
      <c r="E45" s="292"/>
      <c r="F45" s="293"/>
      <c r="G45" s="95"/>
      <c r="H45" s="95"/>
      <c r="I45" s="277"/>
      <c r="J45" s="303"/>
      <c r="K45" s="303"/>
    </row>
    <row r="46" spans="2:11" ht="25.5" customHeight="1" x14ac:dyDescent="0.25">
      <c r="B46" s="292"/>
      <c r="C46" s="293"/>
      <c r="D46" s="292"/>
      <c r="E46" s="292"/>
      <c r="F46" s="293"/>
      <c r="G46" s="290" t="s">
        <v>149</v>
      </c>
      <c r="H46" s="290" t="s">
        <v>18</v>
      </c>
      <c r="I46" s="290" t="s">
        <v>611</v>
      </c>
      <c r="J46" s="303"/>
      <c r="K46" s="303"/>
    </row>
    <row r="47" spans="2:11" ht="79.5" customHeight="1" x14ac:dyDescent="0.25">
      <c r="B47" s="292"/>
      <c r="C47" s="293"/>
      <c r="D47" s="292"/>
      <c r="E47" s="292"/>
      <c r="F47" s="293"/>
      <c r="G47" s="291"/>
      <c r="H47" s="291"/>
      <c r="I47" s="291"/>
      <c r="J47" s="303"/>
      <c r="K47" s="303"/>
    </row>
    <row r="48" spans="2:11" ht="15.75" customHeight="1" x14ac:dyDescent="0.25">
      <c r="B48" s="292"/>
      <c r="C48" s="293"/>
      <c r="D48" s="292"/>
      <c r="E48" s="292" t="s">
        <v>465</v>
      </c>
      <c r="F48" s="287" t="s">
        <v>747</v>
      </c>
      <c r="G48" s="93">
        <v>0</v>
      </c>
      <c r="H48" s="93">
        <v>0</v>
      </c>
      <c r="I48" s="99">
        <f>'IV skyrius I skirsnis'!O71</f>
        <v>1785</v>
      </c>
      <c r="J48" s="303"/>
      <c r="K48" s="303"/>
    </row>
    <row r="49" spans="2:13" ht="29.25" customHeight="1" x14ac:dyDescent="0.25">
      <c r="B49" s="292"/>
      <c r="C49" s="293"/>
      <c r="D49" s="292"/>
      <c r="E49" s="292"/>
      <c r="F49" s="288"/>
      <c r="G49" s="290" t="s">
        <v>149</v>
      </c>
      <c r="H49" s="290" t="s">
        <v>18</v>
      </c>
      <c r="I49" s="290" t="s">
        <v>23</v>
      </c>
      <c r="J49" s="303"/>
      <c r="K49" s="303"/>
    </row>
    <row r="50" spans="2:13" ht="17.25" customHeight="1" x14ac:dyDescent="0.25">
      <c r="B50" s="292"/>
      <c r="C50" s="293"/>
      <c r="D50" s="292"/>
      <c r="E50" s="292"/>
      <c r="F50" s="289"/>
      <c r="G50" s="291"/>
      <c r="H50" s="291"/>
      <c r="I50" s="291"/>
      <c r="J50" s="303"/>
      <c r="K50" s="303"/>
    </row>
    <row r="51" spans="2:13" ht="16.149999999999999" customHeight="1" x14ac:dyDescent="0.25">
      <c r="B51" s="292"/>
      <c r="C51" s="293"/>
      <c r="D51" s="292"/>
      <c r="E51" s="292" t="s">
        <v>465</v>
      </c>
      <c r="F51" s="293" t="s">
        <v>539</v>
      </c>
      <c r="G51" s="99">
        <v>0</v>
      </c>
      <c r="H51" s="99">
        <v>0</v>
      </c>
      <c r="I51" s="98">
        <f>'IV skyrius I skirsnis'!N27</f>
        <v>135</v>
      </c>
      <c r="J51" s="303"/>
      <c r="K51" s="303"/>
    </row>
    <row r="52" spans="2:13" ht="16.149999999999999" customHeight="1" x14ac:dyDescent="0.25">
      <c r="B52" s="292"/>
      <c r="C52" s="293"/>
      <c r="D52" s="292"/>
      <c r="E52" s="292"/>
      <c r="F52" s="293"/>
      <c r="G52" s="290" t="s">
        <v>149</v>
      </c>
      <c r="H52" s="290" t="s">
        <v>18</v>
      </c>
      <c r="I52" s="290" t="s">
        <v>23</v>
      </c>
      <c r="J52" s="303"/>
      <c r="K52" s="303"/>
    </row>
    <row r="53" spans="2:13" ht="55.5" customHeight="1" x14ac:dyDescent="0.25">
      <c r="B53" s="292"/>
      <c r="C53" s="293"/>
      <c r="D53" s="292"/>
      <c r="E53" s="292"/>
      <c r="F53" s="293"/>
      <c r="G53" s="291"/>
      <c r="H53" s="291"/>
      <c r="I53" s="291"/>
      <c r="J53" s="303"/>
      <c r="K53" s="303"/>
    </row>
    <row r="54" spans="2:13" ht="16.149999999999999" customHeight="1" x14ac:dyDescent="0.25">
      <c r="B54" s="308" t="s">
        <v>151</v>
      </c>
      <c r="C54" s="293" t="s">
        <v>152</v>
      </c>
      <c r="D54" s="292" t="s">
        <v>153</v>
      </c>
      <c r="E54" s="292" t="s">
        <v>465</v>
      </c>
      <c r="F54" s="293" t="s">
        <v>154</v>
      </c>
      <c r="G54" s="100">
        <v>1200</v>
      </c>
      <c r="H54" s="100">
        <v>1200</v>
      </c>
      <c r="I54" s="98">
        <f>'IV skyrius I skirsnis'!O59</f>
        <v>1647</v>
      </c>
      <c r="J54" s="303"/>
      <c r="K54" s="303"/>
    </row>
    <row r="55" spans="2:13" ht="47.25" customHeight="1" x14ac:dyDescent="0.25">
      <c r="B55" s="308"/>
      <c r="C55" s="293"/>
      <c r="D55" s="292"/>
      <c r="E55" s="292"/>
      <c r="F55" s="293"/>
      <c r="G55" s="11" t="s">
        <v>149</v>
      </c>
      <c r="H55" s="11" t="s">
        <v>18</v>
      </c>
      <c r="I55" s="11" t="s">
        <v>23</v>
      </c>
      <c r="J55" s="303"/>
      <c r="K55" s="303"/>
    </row>
    <row r="56" spans="2:13" ht="16.149999999999999" customHeight="1" x14ac:dyDescent="0.25">
      <c r="B56" s="292" t="s">
        <v>50</v>
      </c>
      <c r="C56" s="293" t="s">
        <v>155</v>
      </c>
      <c r="D56" s="292" t="s">
        <v>156</v>
      </c>
      <c r="E56" s="292" t="s">
        <v>516</v>
      </c>
      <c r="F56" s="293" t="s">
        <v>230</v>
      </c>
      <c r="G56" s="100">
        <v>339</v>
      </c>
      <c r="H56" s="100">
        <v>300</v>
      </c>
      <c r="I56" s="93">
        <v>200</v>
      </c>
      <c r="J56" s="307"/>
      <c r="K56" s="293" t="s">
        <v>157</v>
      </c>
    </row>
    <row r="57" spans="2:13" ht="63" customHeight="1" x14ac:dyDescent="0.25">
      <c r="B57" s="292"/>
      <c r="C57" s="293"/>
      <c r="D57" s="292"/>
      <c r="E57" s="292"/>
      <c r="F57" s="293"/>
      <c r="G57" s="11" t="s">
        <v>17</v>
      </c>
      <c r="H57" s="11" t="s">
        <v>18</v>
      </c>
      <c r="I57" s="11" t="s">
        <v>19</v>
      </c>
      <c r="J57" s="307"/>
      <c r="K57" s="293"/>
    </row>
    <row r="58" spans="2:13" ht="15.6" customHeight="1" x14ac:dyDescent="0.25">
      <c r="B58" s="292"/>
      <c r="C58" s="293"/>
      <c r="D58" s="292"/>
      <c r="E58" s="292" t="s">
        <v>516</v>
      </c>
      <c r="F58" s="293" t="s">
        <v>158</v>
      </c>
      <c r="G58" s="100">
        <v>222</v>
      </c>
      <c r="H58" s="100">
        <v>222</v>
      </c>
      <c r="I58" s="98">
        <v>150</v>
      </c>
      <c r="J58" s="307" t="s">
        <v>16</v>
      </c>
      <c r="K58" s="293" t="s">
        <v>159</v>
      </c>
    </row>
    <row r="59" spans="2:13" ht="66" customHeight="1" x14ac:dyDescent="0.25">
      <c r="B59" s="292"/>
      <c r="C59" s="293"/>
      <c r="D59" s="292"/>
      <c r="E59" s="292"/>
      <c r="F59" s="293"/>
      <c r="G59" s="11" t="s">
        <v>17</v>
      </c>
      <c r="H59" s="11" t="s">
        <v>18</v>
      </c>
      <c r="I59" s="11" t="s">
        <v>19</v>
      </c>
      <c r="J59" s="307"/>
      <c r="K59" s="293"/>
    </row>
    <row r="60" spans="2:13" ht="17.45" customHeight="1" x14ac:dyDescent="0.25">
      <c r="B60" s="292" t="s">
        <v>160</v>
      </c>
      <c r="C60" s="293" t="s">
        <v>161</v>
      </c>
      <c r="D60" s="292" t="s">
        <v>162</v>
      </c>
      <c r="E60" s="292" t="s">
        <v>465</v>
      </c>
      <c r="F60" s="301" t="s">
        <v>731</v>
      </c>
      <c r="G60" s="100">
        <v>0</v>
      </c>
      <c r="H60" s="100">
        <v>77</v>
      </c>
      <c r="I60" s="274">
        <v>79</v>
      </c>
      <c r="J60" s="303"/>
      <c r="K60" s="303"/>
    </row>
    <row r="61" spans="2:13" ht="48.75" customHeight="1" x14ac:dyDescent="0.25">
      <c r="B61" s="292"/>
      <c r="C61" s="293"/>
      <c r="D61" s="292"/>
      <c r="E61" s="292"/>
      <c r="F61" s="301"/>
      <c r="G61" s="11" t="s">
        <v>149</v>
      </c>
      <c r="H61" s="11" t="s">
        <v>18</v>
      </c>
      <c r="I61" s="11" t="s">
        <v>23</v>
      </c>
      <c r="J61" s="303"/>
      <c r="K61" s="303"/>
      <c r="M61" s="123"/>
    </row>
    <row r="62" spans="2:13" ht="19.149999999999999" customHeight="1" x14ac:dyDescent="0.25">
      <c r="B62" s="292"/>
      <c r="C62" s="293"/>
      <c r="D62" s="292"/>
      <c r="E62" s="292" t="s">
        <v>465</v>
      </c>
      <c r="F62" s="298" t="s">
        <v>163</v>
      </c>
      <c r="G62" s="100">
        <v>0</v>
      </c>
      <c r="H62" s="100">
        <v>77</v>
      </c>
      <c r="I62" s="93">
        <v>80</v>
      </c>
      <c r="J62" s="303"/>
      <c r="K62" s="303"/>
    </row>
    <row r="63" spans="2:13" ht="34.5" customHeight="1" x14ac:dyDescent="0.25">
      <c r="B63" s="292"/>
      <c r="C63" s="293"/>
      <c r="D63" s="292"/>
      <c r="E63" s="292"/>
      <c r="F63" s="298"/>
      <c r="G63" s="11" t="s">
        <v>149</v>
      </c>
      <c r="H63" s="11" t="s">
        <v>18</v>
      </c>
      <c r="I63" s="11" t="s">
        <v>23</v>
      </c>
      <c r="J63" s="303"/>
      <c r="K63" s="303"/>
    </row>
    <row r="64" spans="2:13" ht="54" customHeight="1" x14ac:dyDescent="0.25">
      <c r="B64" s="292" t="s">
        <v>164</v>
      </c>
      <c r="C64" s="293" t="s">
        <v>165</v>
      </c>
      <c r="D64" s="292" t="s">
        <v>166</v>
      </c>
      <c r="E64" s="28" t="s">
        <v>465</v>
      </c>
      <c r="F64" s="24" t="s">
        <v>167</v>
      </c>
      <c r="G64" s="101" t="s">
        <v>535</v>
      </c>
      <c r="H64" s="101" t="s">
        <v>536</v>
      </c>
      <c r="I64" s="101" t="s">
        <v>610</v>
      </c>
      <c r="J64" s="29"/>
      <c r="K64" s="30"/>
    </row>
    <row r="65" spans="2:13" ht="63" customHeight="1" x14ac:dyDescent="0.25">
      <c r="B65" s="292"/>
      <c r="C65" s="293"/>
      <c r="D65" s="292"/>
      <c r="E65" s="28" t="s">
        <v>465</v>
      </c>
      <c r="F65" s="24" t="s">
        <v>168</v>
      </c>
      <c r="G65" s="133" t="s">
        <v>535</v>
      </c>
      <c r="H65" s="133" t="s">
        <v>536</v>
      </c>
      <c r="I65" s="134" t="s">
        <v>629</v>
      </c>
      <c r="J65" s="29"/>
      <c r="K65" s="30"/>
    </row>
    <row r="66" spans="2:13" ht="63" customHeight="1" x14ac:dyDescent="0.25">
      <c r="B66" s="292"/>
      <c r="C66" s="293"/>
      <c r="D66" s="292"/>
      <c r="E66" s="28" t="s">
        <v>465</v>
      </c>
      <c r="F66" s="24" t="s">
        <v>169</v>
      </c>
      <c r="G66" s="133" t="s">
        <v>535</v>
      </c>
      <c r="H66" s="133" t="s">
        <v>536</v>
      </c>
      <c r="I66" s="133" t="s">
        <v>610</v>
      </c>
      <c r="J66" s="29"/>
      <c r="K66" s="30"/>
    </row>
    <row r="67" spans="2:13" ht="15.75" x14ac:dyDescent="0.25">
      <c r="B67" s="292" t="s">
        <v>51</v>
      </c>
      <c r="C67" s="293" t="s">
        <v>170</v>
      </c>
      <c r="D67" s="292" t="s">
        <v>171</v>
      </c>
      <c r="E67" s="292" t="s">
        <v>516</v>
      </c>
      <c r="F67" s="301" t="s">
        <v>172</v>
      </c>
      <c r="G67" s="93">
        <v>134</v>
      </c>
      <c r="H67" s="93">
        <v>134</v>
      </c>
      <c r="I67" s="102">
        <v>100</v>
      </c>
      <c r="J67" s="302"/>
      <c r="K67" s="293" t="s">
        <v>174</v>
      </c>
    </row>
    <row r="68" spans="2:13" ht="23.25" customHeight="1" x14ac:dyDescent="0.25">
      <c r="B68" s="292"/>
      <c r="C68" s="293"/>
      <c r="D68" s="292"/>
      <c r="E68" s="292"/>
      <c r="F68" s="301"/>
      <c r="G68" s="11" t="s">
        <v>17</v>
      </c>
      <c r="H68" s="11" t="s">
        <v>18</v>
      </c>
      <c r="I68" s="11" t="s">
        <v>19</v>
      </c>
      <c r="J68" s="302"/>
      <c r="K68" s="293"/>
    </row>
    <row r="69" spans="2:13" ht="15.75" x14ac:dyDescent="0.25">
      <c r="B69" s="292"/>
      <c r="C69" s="293"/>
      <c r="D69" s="292"/>
      <c r="E69" s="292" t="s">
        <v>516</v>
      </c>
      <c r="F69" s="301" t="s">
        <v>173</v>
      </c>
      <c r="G69" s="93">
        <v>458</v>
      </c>
      <c r="H69" s="93">
        <v>458</v>
      </c>
      <c r="I69" s="102">
        <v>338</v>
      </c>
      <c r="J69" s="302"/>
      <c r="K69" s="293"/>
    </row>
    <row r="70" spans="2:13" ht="23.25" customHeight="1" x14ac:dyDescent="0.25">
      <c r="B70" s="292"/>
      <c r="C70" s="293"/>
      <c r="D70" s="292"/>
      <c r="E70" s="292"/>
      <c r="F70" s="301"/>
      <c r="G70" s="11" t="s">
        <v>17</v>
      </c>
      <c r="H70" s="11" t="s">
        <v>18</v>
      </c>
      <c r="I70" s="11" t="s">
        <v>19</v>
      </c>
      <c r="J70" s="302"/>
      <c r="K70" s="293"/>
    </row>
    <row r="71" spans="2:13" ht="15.75" x14ac:dyDescent="0.25">
      <c r="B71" s="292"/>
      <c r="C71" s="293"/>
      <c r="D71" s="292"/>
      <c r="E71" s="292" t="s">
        <v>516</v>
      </c>
      <c r="F71" s="301" t="s">
        <v>175</v>
      </c>
      <c r="G71" s="93">
        <v>1.57</v>
      </c>
      <c r="H71" s="93">
        <v>1.57</v>
      </c>
      <c r="I71" s="103">
        <v>1.33</v>
      </c>
      <c r="J71" s="304" t="s">
        <v>177</v>
      </c>
      <c r="K71" s="300" t="s">
        <v>178</v>
      </c>
    </row>
    <row r="72" spans="2:13" ht="65.25" customHeight="1" x14ac:dyDescent="0.25">
      <c r="B72" s="292"/>
      <c r="C72" s="293"/>
      <c r="D72" s="292"/>
      <c r="E72" s="292"/>
      <c r="F72" s="301"/>
      <c r="G72" s="11" t="s">
        <v>176</v>
      </c>
      <c r="H72" s="11" t="s">
        <v>18</v>
      </c>
      <c r="I72" s="11" t="s">
        <v>19</v>
      </c>
      <c r="J72" s="304"/>
      <c r="K72" s="300"/>
      <c r="M72" s="88"/>
    </row>
    <row r="73" spans="2:13" ht="15.75" x14ac:dyDescent="0.25">
      <c r="B73" s="292" t="s">
        <v>179</v>
      </c>
      <c r="C73" s="293" t="s">
        <v>180</v>
      </c>
      <c r="D73" s="292" t="s">
        <v>181</v>
      </c>
      <c r="E73" s="292" t="s">
        <v>465</v>
      </c>
      <c r="F73" s="301" t="s">
        <v>182</v>
      </c>
      <c r="G73" s="93">
        <v>0</v>
      </c>
      <c r="H73" s="93">
        <v>0</v>
      </c>
      <c r="I73" s="102">
        <v>3</v>
      </c>
      <c r="J73" s="303"/>
      <c r="K73" s="303"/>
    </row>
    <row r="74" spans="2:13" ht="33" customHeight="1" x14ac:dyDescent="0.25">
      <c r="B74" s="292"/>
      <c r="C74" s="293"/>
      <c r="D74" s="292"/>
      <c r="E74" s="292"/>
      <c r="F74" s="301"/>
      <c r="G74" s="11" t="s">
        <v>20</v>
      </c>
      <c r="H74" s="11" t="s">
        <v>18</v>
      </c>
      <c r="I74" s="90" t="s">
        <v>23</v>
      </c>
      <c r="J74" s="303"/>
      <c r="K74" s="303"/>
    </row>
    <row r="75" spans="2:13" ht="15.75" x14ac:dyDescent="0.25">
      <c r="B75" s="292"/>
      <c r="C75" s="293"/>
      <c r="D75" s="292"/>
      <c r="E75" s="292" t="s">
        <v>465</v>
      </c>
      <c r="F75" s="301" t="s">
        <v>183</v>
      </c>
      <c r="G75" s="93">
        <v>0</v>
      </c>
      <c r="H75" s="93">
        <v>0</v>
      </c>
      <c r="I75" s="102">
        <v>6472</v>
      </c>
      <c r="J75" s="303"/>
      <c r="K75" s="303"/>
    </row>
    <row r="76" spans="2:13" ht="33" customHeight="1" x14ac:dyDescent="0.25">
      <c r="B76" s="292"/>
      <c r="C76" s="293"/>
      <c r="D76" s="292"/>
      <c r="E76" s="292"/>
      <c r="F76" s="301"/>
      <c r="G76" s="11" t="s">
        <v>20</v>
      </c>
      <c r="H76" s="11" t="s">
        <v>18</v>
      </c>
      <c r="I76" s="90" t="s">
        <v>23</v>
      </c>
      <c r="J76" s="303"/>
      <c r="K76" s="303"/>
    </row>
    <row r="77" spans="2:13" ht="15.75" x14ac:dyDescent="0.25">
      <c r="B77" s="292" t="s">
        <v>184</v>
      </c>
      <c r="C77" s="293" t="s">
        <v>185</v>
      </c>
      <c r="D77" s="292" t="s">
        <v>186</v>
      </c>
      <c r="E77" s="292" t="s">
        <v>465</v>
      </c>
      <c r="F77" s="293" t="s">
        <v>669</v>
      </c>
      <c r="G77" s="130">
        <v>0</v>
      </c>
      <c r="H77" s="130">
        <v>0</v>
      </c>
      <c r="I77" s="132">
        <f>'IV skyriaus XI skirsnis'!O154</f>
        <v>467000</v>
      </c>
      <c r="J77" s="30"/>
      <c r="K77" s="30"/>
    </row>
    <row r="78" spans="2:13" ht="54" customHeight="1" x14ac:dyDescent="0.25">
      <c r="B78" s="294"/>
      <c r="C78" s="296"/>
      <c r="D78" s="294"/>
      <c r="E78" s="295"/>
      <c r="F78" s="297"/>
      <c r="G78" s="11" t="s">
        <v>20</v>
      </c>
      <c r="H78" s="11" t="s">
        <v>18</v>
      </c>
      <c r="I78" s="90" t="s">
        <v>23</v>
      </c>
      <c r="J78" s="54"/>
      <c r="K78" s="54"/>
    </row>
    <row r="79" spans="2:13" ht="15.75" x14ac:dyDescent="0.25">
      <c r="B79" s="292" t="s">
        <v>52</v>
      </c>
      <c r="C79" s="293" t="s">
        <v>187</v>
      </c>
      <c r="D79" s="292" t="s">
        <v>188</v>
      </c>
      <c r="E79" s="292" t="s">
        <v>516</v>
      </c>
      <c r="F79" s="301" t="s">
        <v>189</v>
      </c>
      <c r="G79" s="93">
        <v>79</v>
      </c>
      <c r="H79" s="93">
        <v>79</v>
      </c>
      <c r="I79" s="104">
        <v>86.3</v>
      </c>
      <c r="J79" s="302"/>
      <c r="K79" s="300" t="s">
        <v>190</v>
      </c>
    </row>
    <row r="80" spans="2:13" ht="51" customHeight="1" x14ac:dyDescent="0.25">
      <c r="B80" s="292"/>
      <c r="C80" s="293"/>
      <c r="D80" s="292"/>
      <c r="E80" s="292"/>
      <c r="F80" s="301"/>
      <c r="G80" s="11" t="s">
        <v>17</v>
      </c>
      <c r="H80" s="11" t="s">
        <v>18</v>
      </c>
      <c r="I80" s="11" t="s">
        <v>19</v>
      </c>
      <c r="J80" s="302"/>
      <c r="K80" s="300"/>
    </row>
    <row r="81" spans="2:11" ht="15.75" x14ac:dyDescent="0.25">
      <c r="B81" s="292"/>
      <c r="C81" s="293"/>
      <c r="D81" s="292"/>
      <c r="E81" s="292" t="s">
        <v>516</v>
      </c>
      <c r="F81" s="301" t="s">
        <v>191</v>
      </c>
      <c r="G81" s="93">
        <v>72.2</v>
      </c>
      <c r="H81" s="93">
        <v>72.2</v>
      </c>
      <c r="I81" s="104">
        <v>75.900000000000006</v>
      </c>
      <c r="J81" s="302"/>
      <c r="K81" s="300" t="s">
        <v>190</v>
      </c>
    </row>
    <row r="82" spans="2:11" ht="48" customHeight="1" x14ac:dyDescent="0.25">
      <c r="B82" s="292"/>
      <c r="C82" s="293"/>
      <c r="D82" s="292"/>
      <c r="E82" s="292"/>
      <c r="F82" s="301"/>
      <c r="G82" s="11" t="s">
        <v>17</v>
      </c>
      <c r="H82" s="11" t="s">
        <v>18</v>
      </c>
      <c r="I82" s="11" t="s">
        <v>19</v>
      </c>
      <c r="J82" s="302"/>
      <c r="K82" s="300"/>
    </row>
    <row r="83" spans="2:11" ht="15.75" x14ac:dyDescent="0.25">
      <c r="B83" s="292"/>
      <c r="C83" s="293"/>
      <c r="D83" s="292"/>
      <c r="E83" s="292" t="s">
        <v>516</v>
      </c>
      <c r="F83" s="301" t="s">
        <v>192</v>
      </c>
      <c r="G83" s="93">
        <v>33</v>
      </c>
      <c r="H83" s="93">
        <v>28</v>
      </c>
      <c r="I83" s="102">
        <v>20</v>
      </c>
      <c r="J83" s="302"/>
      <c r="K83" s="300" t="s">
        <v>193</v>
      </c>
    </row>
    <row r="84" spans="2:11" ht="32.25" customHeight="1" x14ac:dyDescent="0.25">
      <c r="B84" s="292"/>
      <c r="C84" s="293"/>
      <c r="D84" s="292"/>
      <c r="E84" s="292"/>
      <c r="F84" s="301"/>
      <c r="G84" s="11" t="s">
        <v>17</v>
      </c>
      <c r="H84" s="11" t="s">
        <v>18</v>
      </c>
      <c r="I84" s="11" t="s">
        <v>19</v>
      </c>
      <c r="J84" s="302"/>
      <c r="K84" s="300"/>
    </row>
    <row r="85" spans="2:11" ht="15.75" x14ac:dyDescent="0.25">
      <c r="B85" s="292"/>
      <c r="C85" s="293"/>
      <c r="D85" s="292"/>
      <c r="E85" s="292" t="s">
        <v>516</v>
      </c>
      <c r="F85" s="301" t="s">
        <v>194</v>
      </c>
      <c r="G85" s="93">
        <v>55</v>
      </c>
      <c r="H85" s="93">
        <v>55</v>
      </c>
      <c r="I85" s="102">
        <v>60</v>
      </c>
      <c r="J85" s="302"/>
      <c r="K85" s="300" t="s">
        <v>193</v>
      </c>
    </row>
    <row r="86" spans="2:11" ht="33" customHeight="1" x14ac:dyDescent="0.25">
      <c r="B86" s="292"/>
      <c r="C86" s="293"/>
      <c r="D86" s="292"/>
      <c r="E86" s="292"/>
      <c r="F86" s="301"/>
      <c r="G86" s="11" t="s">
        <v>17</v>
      </c>
      <c r="H86" s="11" t="s">
        <v>18</v>
      </c>
      <c r="I86" s="11" t="s">
        <v>19</v>
      </c>
      <c r="J86" s="302"/>
      <c r="K86" s="300"/>
    </row>
    <row r="87" spans="2:11" ht="15.75" x14ac:dyDescent="0.25">
      <c r="B87" s="292"/>
      <c r="C87" s="293"/>
      <c r="D87" s="292"/>
      <c r="E87" s="292" t="s">
        <v>516</v>
      </c>
      <c r="F87" s="301" t="s">
        <v>195</v>
      </c>
      <c r="G87" s="93">
        <v>89</v>
      </c>
      <c r="H87" s="93">
        <v>89</v>
      </c>
      <c r="I87" s="102">
        <v>85</v>
      </c>
      <c r="J87" s="302"/>
      <c r="K87" s="300" t="s">
        <v>196</v>
      </c>
    </row>
    <row r="88" spans="2:11" ht="97.5" customHeight="1" x14ac:dyDescent="0.25">
      <c r="B88" s="292"/>
      <c r="C88" s="293"/>
      <c r="D88" s="292"/>
      <c r="E88" s="292"/>
      <c r="F88" s="301"/>
      <c r="G88" s="11" t="s">
        <v>21</v>
      </c>
      <c r="H88" s="11" t="s">
        <v>18</v>
      </c>
      <c r="I88" s="11" t="s">
        <v>19</v>
      </c>
      <c r="J88" s="302"/>
      <c r="K88" s="300"/>
    </row>
    <row r="89" spans="2:11" ht="15.75" x14ac:dyDescent="0.25">
      <c r="B89" s="292"/>
      <c r="C89" s="293"/>
      <c r="D89" s="292"/>
      <c r="E89" s="292" t="s">
        <v>516</v>
      </c>
      <c r="F89" s="301" t="s">
        <v>197</v>
      </c>
      <c r="G89" s="93">
        <v>0.71</v>
      </c>
      <c r="H89" s="93">
        <v>0.71</v>
      </c>
      <c r="I89" s="103">
        <v>0.64</v>
      </c>
      <c r="J89" s="304" t="s">
        <v>177</v>
      </c>
      <c r="K89" s="293" t="s">
        <v>200</v>
      </c>
    </row>
    <row r="90" spans="2:11" ht="112.5" customHeight="1" x14ac:dyDescent="0.25">
      <c r="B90" s="292"/>
      <c r="C90" s="293"/>
      <c r="D90" s="292"/>
      <c r="E90" s="292"/>
      <c r="F90" s="301"/>
      <c r="G90" s="11" t="s">
        <v>20</v>
      </c>
      <c r="H90" s="11" t="s">
        <v>18</v>
      </c>
      <c r="I90" s="11" t="s">
        <v>19</v>
      </c>
      <c r="J90" s="304"/>
      <c r="K90" s="293"/>
    </row>
    <row r="91" spans="2:11" ht="15.75" x14ac:dyDescent="0.25">
      <c r="B91" s="292"/>
      <c r="C91" s="293"/>
      <c r="D91" s="292"/>
      <c r="E91" s="292" t="s">
        <v>516</v>
      </c>
      <c r="F91" s="301" t="s">
        <v>198</v>
      </c>
      <c r="G91" s="93">
        <v>1.65</v>
      </c>
      <c r="H91" s="93">
        <v>1.65</v>
      </c>
      <c r="I91" s="104">
        <v>1.6</v>
      </c>
      <c r="J91" s="304" t="s">
        <v>199</v>
      </c>
      <c r="K91" s="293"/>
    </row>
    <row r="92" spans="2:11" ht="142.5" customHeight="1" x14ac:dyDescent="0.25">
      <c r="B92" s="292"/>
      <c r="C92" s="293"/>
      <c r="D92" s="292"/>
      <c r="E92" s="292"/>
      <c r="F92" s="301"/>
      <c r="G92" s="11" t="s">
        <v>20</v>
      </c>
      <c r="H92" s="11" t="s">
        <v>18</v>
      </c>
      <c r="I92" s="11" t="s">
        <v>19</v>
      </c>
      <c r="J92" s="304"/>
      <c r="K92" s="293"/>
    </row>
    <row r="93" spans="2:11" ht="15.75" customHeight="1" x14ac:dyDescent="0.25">
      <c r="B93" s="292" t="s">
        <v>201</v>
      </c>
      <c r="C93" s="293" t="s">
        <v>202</v>
      </c>
      <c r="D93" s="292" t="s">
        <v>203</v>
      </c>
      <c r="E93" s="292" t="s">
        <v>465</v>
      </c>
      <c r="F93" s="293" t="s">
        <v>204</v>
      </c>
      <c r="G93" s="105">
        <f>'IV skyriaus X skirsnis'!I14</f>
        <v>0</v>
      </c>
      <c r="H93" s="105">
        <f>'IV skyriaus X skirsnis'!L14</f>
        <v>0</v>
      </c>
      <c r="I93" s="106">
        <f>'IV skyriaus X skirsnis'!N14</f>
        <v>0.15</v>
      </c>
      <c r="J93" s="305"/>
      <c r="K93" s="305"/>
    </row>
    <row r="94" spans="2:11" ht="51" customHeight="1" x14ac:dyDescent="0.25">
      <c r="B94" s="292"/>
      <c r="C94" s="293"/>
      <c r="D94" s="292"/>
      <c r="E94" s="295"/>
      <c r="F94" s="297"/>
      <c r="G94" s="11" t="s">
        <v>20</v>
      </c>
      <c r="H94" s="11" t="s">
        <v>575</v>
      </c>
      <c r="I94" s="11" t="s">
        <v>23</v>
      </c>
      <c r="J94" s="306"/>
      <c r="K94" s="306"/>
    </row>
    <row r="95" spans="2:11" ht="15.75" customHeight="1" x14ac:dyDescent="0.25">
      <c r="B95" s="292"/>
      <c r="C95" s="293"/>
      <c r="D95" s="292"/>
      <c r="E95" s="292" t="s">
        <v>465</v>
      </c>
      <c r="F95" s="293" t="s">
        <v>205</v>
      </c>
      <c r="G95" s="91">
        <f>'IV skyriaus X skirsnis'!I12</f>
        <v>0</v>
      </c>
      <c r="H95" s="105">
        <f>'IV skyriaus X skirsnis'!L12</f>
        <v>0</v>
      </c>
      <c r="I95" s="107">
        <f>'IV skyriaus X skirsnis'!N12</f>
        <v>37856</v>
      </c>
      <c r="J95" s="305"/>
      <c r="K95" s="305"/>
    </row>
    <row r="96" spans="2:11" ht="33" customHeight="1" x14ac:dyDescent="0.25">
      <c r="B96" s="292"/>
      <c r="C96" s="293"/>
      <c r="D96" s="292"/>
      <c r="E96" s="295"/>
      <c r="F96" s="297"/>
      <c r="G96" s="11" t="s">
        <v>20</v>
      </c>
      <c r="H96" s="11" t="s">
        <v>575</v>
      </c>
      <c r="I96" s="11" t="s">
        <v>23</v>
      </c>
      <c r="J96" s="306"/>
      <c r="K96" s="306"/>
    </row>
    <row r="97" spans="2:11" ht="15.75" customHeight="1" x14ac:dyDescent="0.25">
      <c r="B97" s="292" t="s">
        <v>206</v>
      </c>
      <c r="C97" s="293" t="s">
        <v>207</v>
      </c>
      <c r="D97" s="292" t="s">
        <v>208</v>
      </c>
      <c r="E97" s="292" t="s">
        <v>465</v>
      </c>
      <c r="F97" s="293" t="s">
        <v>209</v>
      </c>
      <c r="G97" s="245">
        <f>'IV skyriaus X skirsnis'!I10</f>
        <v>0</v>
      </c>
      <c r="H97" s="107">
        <f>'IV skyriaus X skirsnis'!L10</f>
        <v>0</v>
      </c>
      <c r="I97" s="247">
        <f>'IV skyriaus X skirsnis'!N10</f>
        <v>2855</v>
      </c>
      <c r="J97" s="305"/>
      <c r="K97" s="305"/>
    </row>
    <row r="98" spans="2:11" ht="15.75" customHeight="1" x14ac:dyDescent="0.25">
      <c r="B98" s="294"/>
      <c r="C98" s="296"/>
      <c r="D98" s="294"/>
      <c r="E98" s="294"/>
      <c r="F98" s="296"/>
      <c r="G98" s="248"/>
      <c r="H98" s="249"/>
      <c r="I98" s="250"/>
      <c r="J98" s="317"/>
      <c r="K98" s="317"/>
    </row>
    <row r="99" spans="2:11" ht="41.25" customHeight="1" x14ac:dyDescent="0.25">
      <c r="B99" s="295"/>
      <c r="C99" s="297"/>
      <c r="D99" s="295"/>
      <c r="E99" s="295"/>
      <c r="F99" s="297"/>
      <c r="G99" s="11" t="s">
        <v>20</v>
      </c>
      <c r="H99" s="11" t="s">
        <v>575</v>
      </c>
      <c r="I99" s="11" t="s">
        <v>23</v>
      </c>
      <c r="J99" s="306"/>
      <c r="K99" s="306"/>
    </row>
    <row r="100" spans="2:11" ht="15.75" x14ac:dyDescent="0.25">
      <c r="B100" s="292" t="s">
        <v>210</v>
      </c>
      <c r="C100" s="293" t="s">
        <v>211</v>
      </c>
      <c r="D100" s="292" t="s">
        <v>212</v>
      </c>
      <c r="E100" s="299" t="s">
        <v>465</v>
      </c>
      <c r="F100" s="301" t="s">
        <v>213</v>
      </c>
      <c r="G100" s="93">
        <v>0</v>
      </c>
      <c r="H100" s="93">
        <v>0</v>
      </c>
      <c r="I100" s="102">
        <f>'IV skyrius V skirsnis'!N10</f>
        <v>8115</v>
      </c>
      <c r="J100" s="303"/>
      <c r="K100" s="303"/>
    </row>
    <row r="101" spans="2:11" ht="15.75" x14ac:dyDescent="0.25">
      <c r="B101" s="292"/>
      <c r="C101" s="293"/>
      <c r="D101" s="292"/>
      <c r="E101" s="299"/>
      <c r="F101" s="301"/>
      <c r="G101" s="95"/>
      <c r="H101" s="95"/>
      <c r="I101" s="178"/>
      <c r="J101" s="303"/>
      <c r="K101" s="303"/>
    </row>
    <row r="102" spans="2:11" ht="42" customHeight="1" x14ac:dyDescent="0.25">
      <c r="B102" s="292"/>
      <c r="C102" s="293"/>
      <c r="D102" s="292"/>
      <c r="E102" s="299"/>
      <c r="F102" s="301"/>
      <c r="G102" s="11" t="s">
        <v>20</v>
      </c>
      <c r="H102" s="11" t="s">
        <v>18</v>
      </c>
      <c r="I102" s="11" t="s">
        <v>23</v>
      </c>
      <c r="J102" s="303"/>
      <c r="K102" s="303"/>
    </row>
    <row r="103" spans="2:11" ht="15.75" x14ac:dyDescent="0.25">
      <c r="B103" s="292"/>
      <c r="C103" s="293"/>
      <c r="D103" s="292"/>
      <c r="E103" s="299" t="s">
        <v>465</v>
      </c>
      <c r="F103" s="301" t="s">
        <v>214</v>
      </c>
      <c r="G103" s="93">
        <v>0</v>
      </c>
      <c r="H103" s="93">
        <v>0</v>
      </c>
      <c r="I103" s="102">
        <f>'IV skyrius V skirsnis'!N13</f>
        <v>3714</v>
      </c>
      <c r="J103" s="303"/>
      <c r="K103" s="303"/>
    </row>
    <row r="104" spans="2:11" ht="15.75" x14ac:dyDescent="0.25">
      <c r="B104" s="292"/>
      <c r="C104" s="293"/>
      <c r="D104" s="292"/>
      <c r="E104" s="299"/>
      <c r="F104" s="301"/>
      <c r="G104" s="95"/>
      <c r="H104" s="95"/>
      <c r="I104" s="178"/>
      <c r="J104" s="303"/>
      <c r="K104" s="303"/>
    </row>
    <row r="105" spans="2:11" ht="42" customHeight="1" x14ac:dyDescent="0.25">
      <c r="B105" s="292"/>
      <c r="C105" s="293"/>
      <c r="D105" s="292"/>
      <c r="E105" s="299"/>
      <c r="F105" s="301"/>
      <c r="G105" s="11" t="s">
        <v>20</v>
      </c>
      <c r="H105" s="11" t="s">
        <v>18</v>
      </c>
      <c r="I105" s="11" t="s">
        <v>23</v>
      </c>
      <c r="J105" s="303"/>
      <c r="K105" s="303"/>
    </row>
    <row r="106" spans="2:11" ht="15.75" x14ac:dyDescent="0.25">
      <c r="B106" s="292" t="s">
        <v>53</v>
      </c>
      <c r="C106" s="293" t="s">
        <v>215</v>
      </c>
      <c r="D106" s="292" t="s">
        <v>216</v>
      </c>
      <c r="E106" s="292" t="s">
        <v>516</v>
      </c>
      <c r="F106" s="301" t="s">
        <v>217</v>
      </c>
      <c r="G106" s="93">
        <v>57</v>
      </c>
      <c r="H106" s="93">
        <v>57</v>
      </c>
      <c r="I106" s="102">
        <v>65</v>
      </c>
      <c r="J106" s="304" t="s">
        <v>177</v>
      </c>
      <c r="K106" s="300" t="s">
        <v>218</v>
      </c>
    </row>
    <row r="107" spans="2:11" ht="66" customHeight="1" x14ac:dyDescent="0.25">
      <c r="B107" s="292"/>
      <c r="C107" s="293"/>
      <c r="D107" s="292"/>
      <c r="E107" s="292"/>
      <c r="F107" s="301"/>
      <c r="G107" s="11" t="s">
        <v>17</v>
      </c>
      <c r="H107" s="11" t="s">
        <v>18</v>
      </c>
      <c r="I107" s="11" t="s">
        <v>19</v>
      </c>
      <c r="J107" s="304"/>
      <c r="K107" s="300"/>
    </row>
    <row r="108" spans="2:11" ht="15.75" x14ac:dyDescent="0.25">
      <c r="B108" s="292"/>
      <c r="C108" s="293"/>
      <c r="D108" s="292"/>
      <c r="E108" s="292" t="s">
        <v>516</v>
      </c>
      <c r="F108" s="301" t="s">
        <v>219</v>
      </c>
      <c r="G108" s="93">
        <v>12</v>
      </c>
      <c r="H108" s="93">
        <v>12</v>
      </c>
      <c r="I108" s="102">
        <v>18</v>
      </c>
      <c r="J108" s="302"/>
      <c r="K108" s="300" t="s">
        <v>220</v>
      </c>
    </row>
    <row r="109" spans="2:11" ht="66" customHeight="1" x14ac:dyDescent="0.25">
      <c r="B109" s="292"/>
      <c r="C109" s="293"/>
      <c r="D109" s="292"/>
      <c r="E109" s="292"/>
      <c r="F109" s="301"/>
      <c r="G109" s="11" t="s">
        <v>17</v>
      </c>
      <c r="H109" s="11" t="s">
        <v>18</v>
      </c>
      <c r="I109" s="11" t="s">
        <v>19</v>
      </c>
      <c r="J109" s="302"/>
      <c r="K109" s="300"/>
    </row>
    <row r="110" spans="2:11" ht="15.75" customHeight="1" x14ac:dyDescent="0.25">
      <c r="B110" s="292" t="s">
        <v>221</v>
      </c>
      <c r="C110" s="293" t="s">
        <v>222</v>
      </c>
      <c r="D110" s="292" t="s">
        <v>223</v>
      </c>
      <c r="E110" s="299" t="s">
        <v>465</v>
      </c>
      <c r="F110" s="301" t="s">
        <v>224</v>
      </c>
      <c r="G110" s="93">
        <v>0</v>
      </c>
      <c r="H110" s="93">
        <v>0</v>
      </c>
      <c r="I110" s="98">
        <f>'IV skyrius III skirsnis'!N10</f>
        <v>276</v>
      </c>
      <c r="J110" s="303"/>
      <c r="K110" s="303"/>
    </row>
    <row r="111" spans="2:11" ht="15.75" customHeight="1" x14ac:dyDescent="0.25">
      <c r="B111" s="294"/>
      <c r="C111" s="296"/>
      <c r="D111" s="294"/>
      <c r="E111" s="299"/>
      <c r="F111" s="301"/>
      <c r="G111" s="95"/>
      <c r="H111" s="95"/>
      <c r="I111" s="251"/>
      <c r="J111" s="313"/>
      <c r="K111" s="313"/>
    </row>
    <row r="112" spans="2:11" ht="70.5" customHeight="1" x14ac:dyDescent="0.25">
      <c r="B112" s="295"/>
      <c r="C112" s="297"/>
      <c r="D112" s="295"/>
      <c r="E112" s="299"/>
      <c r="F112" s="301"/>
      <c r="G112" s="11" t="s">
        <v>20</v>
      </c>
      <c r="H112" s="11" t="s">
        <v>18</v>
      </c>
      <c r="I112" s="11" t="s">
        <v>23</v>
      </c>
      <c r="J112" s="314"/>
      <c r="K112" s="314"/>
    </row>
    <row r="113" spans="2:11" ht="15.75" x14ac:dyDescent="0.25">
      <c r="B113" s="292" t="s">
        <v>225</v>
      </c>
      <c r="C113" s="293" t="s">
        <v>226</v>
      </c>
      <c r="D113" s="292" t="s">
        <v>227</v>
      </c>
      <c r="E113" s="292" t="s">
        <v>465</v>
      </c>
      <c r="F113" s="301" t="s">
        <v>228</v>
      </c>
      <c r="G113" s="93">
        <v>0</v>
      </c>
      <c r="H113" s="93">
        <v>0</v>
      </c>
      <c r="I113" s="102">
        <f>'IV skyrius VI skirsnis'!N10</f>
        <v>211</v>
      </c>
      <c r="J113" s="303"/>
      <c r="K113" s="303"/>
    </row>
    <row r="114" spans="2:11" ht="15.75" x14ac:dyDescent="0.25">
      <c r="B114" s="294"/>
      <c r="C114" s="296"/>
      <c r="D114" s="294"/>
      <c r="E114" s="294"/>
      <c r="F114" s="301"/>
      <c r="G114" s="95"/>
      <c r="H114" s="95"/>
      <c r="I114" s="251"/>
      <c r="J114" s="313"/>
      <c r="K114" s="313"/>
    </row>
    <row r="115" spans="2:11" ht="36" customHeight="1" x14ac:dyDescent="0.25">
      <c r="B115" s="294"/>
      <c r="C115" s="296"/>
      <c r="D115" s="294"/>
      <c r="E115" s="295"/>
      <c r="F115" s="301"/>
      <c r="G115" s="11" t="s">
        <v>20</v>
      </c>
      <c r="H115" s="11" t="s">
        <v>18</v>
      </c>
      <c r="I115" s="11" t="s">
        <v>23</v>
      </c>
      <c r="J115" s="314"/>
      <c r="K115" s="314"/>
    </row>
    <row r="116" spans="2:11" ht="15.75" x14ac:dyDescent="0.25">
      <c r="B116" s="294"/>
      <c r="C116" s="296"/>
      <c r="D116" s="294"/>
      <c r="E116" s="292" t="s">
        <v>465</v>
      </c>
      <c r="F116" s="293" t="s">
        <v>517</v>
      </c>
      <c r="G116" s="48">
        <v>0</v>
      </c>
      <c r="H116" s="272">
        <v>0</v>
      </c>
      <c r="I116" s="252">
        <f>'IV skyrius VII skirsnis'!N12</f>
        <v>70</v>
      </c>
      <c r="J116" s="305"/>
      <c r="K116" s="305"/>
    </row>
    <row r="117" spans="2:11" ht="39" customHeight="1" x14ac:dyDescent="0.25">
      <c r="B117" s="294"/>
      <c r="C117" s="296"/>
      <c r="D117" s="294"/>
      <c r="E117" s="295"/>
      <c r="F117" s="297"/>
      <c r="G117" s="11" t="s">
        <v>21</v>
      </c>
      <c r="H117" s="11" t="s">
        <v>18</v>
      </c>
      <c r="I117" s="11" t="s">
        <v>23</v>
      </c>
      <c r="J117" s="306"/>
      <c r="K117" s="306"/>
    </row>
    <row r="118" spans="2:11" ht="15.75" x14ac:dyDescent="0.25">
      <c r="B118" s="294"/>
      <c r="C118" s="296"/>
      <c r="D118" s="294"/>
      <c r="E118" s="292" t="s">
        <v>465</v>
      </c>
      <c r="F118" s="293" t="s">
        <v>229</v>
      </c>
      <c r="G118" s="25">
        <v>0</v>
      </c>
      <c r="H118" s="25">
        <v>0</v>
      </c>
      <c r="I118" s="39">
        <f>'IV skyrius VII skirsnis'!N10</f>
        <v>870</v>
      </c>
      <c r="J118" s="303"/>
      <c r="K118" s="303"/>
    </row>
    <row r="119" spans="2:11" ht="68.25" customHeight="1" x14ac:dyDescent="0.25">
      <c r="B119" s="295"/>
      <c r="C119" s="297"/>
      <c r="D119" s="295"/>
      <c r="E119" s="295"/>
      <c r="F119" s="297"/>
      <c r="G119" s="11" t="s">
        <v>20</v>
      </c>
      <c r="H119" s="11" t="s">
        <v>18</v>
      </c>
      <c r="I119" s="11" t="s">
        <v>23</v>
      </c>
      <c r="J119" s="314"/>
      <c r="K119" s="314"/>
    </row>
    <row r="120" spans="2:11" ht="9.75" customHeight="1" x14ac:dyDescent="0.25">
      <c r="B120" s="15"/>
      <c r="C120" s="16"/>
      <c r="D120" s="15"/>
      <c r="E120" s="34"/>
      <c r="F120" s="35"/>
      <c r="G120" s="14"/>
      <c r="H120" s="14"/>
      <c r="I120" s="14"/>
      <c r="J120" s="36"/>
      <c r="K120" s="36"/>
    </row>
    <row r="124" spans="2:11" ht="15.75" x14ac:dyDescent="0.25">
      <c r="B124" s="2"/>
    </row>
  </sheetData>
  <mergeCells count="256">
    <mergeCell ref="F15:F17"/>
    <mergeCell ref="E15:E17"/>
    <mergeCell ref="F118:F119"/>
    <mergeCell ref="E118:E119"/>
    <mergeCell ref="K116:K117"/>
    <mergeCell ref="J116:J117"/>
    <mergeCell ref="F116:F117"/>
    <mergeCell ref="E116:E117"/>
    <mergeCell ref="K34:K35"/>
    <mergeCell ref="J36:J37"/>
    <mergeCell ref="K36:K37"/>
    <mergeCell ref="K38:K39"/>
    <mergeCell ref="F34:F35"/>
    <mergeCell ref="F36:F37"/>
    <mergeCell ref="K108:K109"/>
    <mergeCell ref="E103:E105"/>
    <mergeCell ref="F103:F105"/>
    <mergeCell ref="J103:J105"/>
    <mergeCell ref="J40:J43"/>
    <mergeCell ref="K40:K43"/>
    <mergeCell ref="K62:K63"/>
    <mergeCell ref="E58:E59"/>
    <mergeCell ref="K97:K99"/>
    <mergeCell ref="J97:J99"/>
    <mergeCell ref="E26:E27"/>
    <mergeCell ref="F26:F27"/>
    <mergeCell ref="F32:F33"/>
    <mergeCell ref="E32:E33"/>
    <mergeCell ref="J38:J39"/>
    <mergeCell ref="F38:F39"/>
    <mergeCell ref="K26:K27"/>
    <mergeCell ref="F22:F23"/>
    <mergeCell ref="E22:E23"/>
    <mergeCell ref="E34:E35"/>
    <mergeCell ref="E36:E37"/>
    <mergeCell ref="E38:E39"/>
    <mergeCell ref="K95:K96"/>
    <mergeCell ref="J95:J96"/>
    <mergeCell ref="D28:D31"/>
    <mergeCell ref="D97:D99"/>
    <mergeCell ref="E93:E94"/>
    <mergeCell ref="F93:F94"/>
    <mergeCell ref="F95:F96"/>
    <mergeCell ref="E95:E96"/>
    <mergeCell ref="F97:F99"/>
    <mergeCell ref="E97:E99"/>
    <mergeCell ref="D93:D96"/>
    <mergeCell ref="F30:F31"/>
    <mergeCell ref="J56:J57"/>
    <mergeCell ref="J48:J50"/>
    <mergeCell ref="E48:E50"/>
    <mergeCell ref="J51:J53"/>
    <mergeCell ref="E51:E53"/>
    <mergeCell ref="F51:F53"/>
    <mergeCell ref="D67:D72"/>
    <mergeCell ref="F58:F59"/>
    <mergeCell ref="K51:K53"/>
    <mergeCell ref="J54:J55"/>
    <mergeCell ref="K54:K55"/>
    <mergeCell ref="J34:J35"/>
    <mergeCell ref="F113:F115"/>
    <mergeCell ref="J113:J115"/>
    <mergeCell ref="K113:K115"/>
    <mergeCell ref="E108:E109"/>
    <mergeCell ref="F108:F109"/>
    <mergeCell ref="J108:J109"/>
    <mergeCell ref="K118:K119"/>
    <mergeCell ref="J118:J119"/>
    <mergeCell ref="B56:B59"/>
    <mergeCell ref="B67:B72"/>
    <mergeCell ref="C67:C72"/>
    <mergeCell ref="C97:C99"/>
    <mergeCell ref="B97:B99"/>
    <mergeCell ref="B93:B96"/>
    <mergeCell ref="C93:C96"/>
    <mergeCell ref="K75:K76"/>
    <mergeCell ref="E69:E70"/>
    <mergeCell ref="F69:F70"/>
    <mergeCell ref="J69:J70"/>
    <mergeCell ref="K103:K105"/>
    <mergeCell ref="E106:E107"/>
    <mergeCell ref="F106:F107"/>
    <mergeCell ref="J106:J107"/>
    <mergeCell ref="K106:K107"/>
    <mergeCell ref="F110:F112"/>
    <mergeCell ref="J110:J112"/>
    <mergeCell ref="K110:K112"/>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B2:K2"/>
    <mergeCell ref="B3:K3"/>
    <mergeCell ref="B5:E5"/>
    <mergeCell ref="B6:B7"/>
    <mergeCell ref="C6:D6"/>
    <mergeCell ref="E6:E7"/>
    <mergeCell ref="F6:I6"/>
    <mergeCell ref="J6:J7"/>
    <mergeCell ref="K6:K7"/>
    <mergeCell ref="J44:J47"/>
    <mergeCell ref="K44:K47"/>
    <mergeCell ref="E44:E47"/>
    <mergeCell ref="E40:E43"/>
    <mergeCell ref="F44:F47"/>
    <mergeCell ref="F40:F43"/>
    <mergeCell ref="G46:G47"/>
    <mergeCell ref="H46:H47"/>
    <mergeCell ref="I46:I47"/>
    <mergeCell ref="G42:G43"/>
    <mergeCell ref="H42:H43"/>
    <mergeCell ref="I42:I43"/>
    <mergeCell ref="K56:K57"/>
    <mergeCell ref="J58:J59"/>
    <mergeCell ref="K58:K59"/>
    <mergeCell ref="B60:B63"/>
    <mergeCell ref="C60:C63"/>
    <mergeCell ref="D60:D63"/>
    <mergeCell ref="E60:E61"/>
    <mergeCell ref="F60:F61"/>
    <mergeCell ref="D40:D53"/>
    <mergeCell ref="B40:B53"/>
    <mergeCell ref="K48:K50"/>
    <mergeCell ref="E62:E63"/>
    <mergeCell ref="F62:F63"/>
    <mergeCell ref="J60:J61"/>
    <mergeCell ref="B54:B55"/>
    <mergeCell ref="D56:D59"/>
    <mergeCell ref="C56:C59"/>
    <mergeCell ref="K60:K61"/>
    <mergeCell ref="J62:J63"/>
    <mergeCell ref="G49:G50"/>
    <mergeCell ref="H49:H50"/>
    <mergeCell ref="G52:G53"/>
    <mergeCell ref="H52:H53"/>
    <mergeCell ref="I52:I53"/>
    <mergeCell ref="E71:E72"/>
    <mergeCell ref="F71:F72"/>
    <mergeCell ref="J71:J72"/>
    <mergeCell ref="K71:K72"/>
    <mergeCell ref="E73:E74"/>
    <mergeCell ref="F73:F74"/>
    <mergeCell ref="J73:J74"/>
    <mergeCell ref="K73:K74"/>
    <mergeCell ref="K67:K70"/>
    <mergeCell ref="E67:E68"/>
    <mergeCell ref="F67:F68"/>
    <mergeCell ref="J67:J68"/>
    <mergeCell ref="E91:E92"/>
    <mergeCell ref="D79:D92"/>
    <mergeCell ref="C79:C92"/>
    <mergeCell ref="B79:B92"/>
    <mergeCell ref="E85:E86"/>
    <mergeCell ref="E87:E88"/>
    <mergeCell ref="E75:E76"/>
    <mergeCell ref="E89:E90"/>
    <mergeCell ref="E79:E80"/>
    <mergeCell ref="E83:E84"/>
    <mergeCell ref="E77:E78"/>
    <mergeCell ref="D77:D78"/>
    <mergeCell ref="C77:C78"/>
    <mergeCell ref="B77:B78"/>
    <mergeCell ref="F87:F88"/>
    <mergeCell ref="J87:J88"/>
    <mergeCell ref="K87:K88"/>
    <mergeCell ref="F89:F90"/>
    <mergeCell ref="J89:J90"/>
    <mergeCell ref="K93:K94"/>
    <mergeCell ref="J93:J94"/>
    <mergeCell ref="F75:F76"/>
    <mergeCell ref="J75:J76"/>
    <mergeCell ref="F79:F80"/>
    <mergeCell ref="J79:J80"/>
    <mergeCell ref="F77:F78"/>
    <mergeCell ref="E100:E102"/>
    <mergeCell ref="B100:B105"/>
    <mergeCell ref="C100:C105"/>
    <mergeCell ref="D100:D105"/>
    <mergeCell ref="D113:D119"/>
    <mergeCell ref="E113:E115"/>
    <mergeCell ref="E110:E112"/>
    <mergeCell ref="K79:K80"/>
    <mergeCell ref="E81:E82"/>
    <mergeCell ref="F81:F82"/>
    <mergeCell ref="J81:J82"/>
    <mergeCell ref="F100:F102"/>
    <mergeCell ref="J100:J102"/>
    <mergeCell ref="K100:K102"/>
    <mergeCell ref="K85:K86"/>
    <mergeCell ref="K81:K82"/>
    <mergeCell ref="F83:F84"/>
    <mergeCell ref="J83:J84"/>
    <mergeCell ref="K83:K84"/>
    <mergeCell ref="K89:K92"/>
    <mergeCell ref="F91:F92"/>
    <mergeCell ref="J91:J92"/>
    <mergeCell ref="F85:F86"/>
    <mergeCell ref="J85:J86"/>
    <mergeCell ref="B26:B27"/>
    <mergeCell ref="C26:C27"/>
    <mergeCell ref="B106:B109"/>
    <mergeCell ref="C106:C109"/>
    <mergeCell ref="D106:D109"/>
    <mergeCell ref="D110:D112"/>
    <mergeCell ref="C110:C112"/>
    <mergeCell ref="B110:B112"/>
    <mergeCell ref="B113:B119"/>
    <mergeCell ref="C113:C119"/>
    <mergeCell ref="B73:B76"/>
    <mergeCell ref="C73:C76"/>
    <mergeCell ref="D73:D76"/>
    <mergeCell ref="B34:B39"/>
    <mergeCell ref="C34:C39"/>
    <mergeCell ref="D34:D39"/>
    <mergeCell ref="D26:D27"/>
    <mergeCell ref="F48:F50"/>
    <mergeCell ref="I49:I50"/>
    <mergeCell ref="B64:B66"/>
    <mergeCell ref="C64:C66"/>
    <mergeCell ref="D64:D66"/>
    <mergeCell ref="D15:D17"/>
    <mergeCell ref="C15:C17"/>
    <mergeCell ref="B15:B17"/>
    <mergeCell ref="E20:E21"/>
    <mergeCell ref="F20:F21"/>
    <mergeCell ref="D18:D25"/>
    <mergeCell ref="C18:C25"/>
    <mergeCell ref="B18:B25"/>
    <mergeCell ref="F18:F19"/>
    <mergeCell ref="E18:E19"/>
    <mergeCell ref="F24:F25"/>
    <mergeCell ref="E24:E25"/>
    <mergeCell ref="C40:C53"/>
    <mergeCell ref="D54:D55"/>
    <mergeCell ref="C54:C55"/>
    <mergeCell ref="F56:F57"/>
    <mergeCell ref="E56:E57"/>
    <mergeCell ref="F54:F55"/>
    <mergeCell ref="E54:E55"/>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3"/>
  <sheetViews>
    <sheetView zoomScaleNormal="100" workbookViewId="0">
      <pane xSplit="8" ySplit="8" topLeftCell="I9" activePane="bottomRight" state="frozen"/>
      <selection pane="topRight" activeCell="I1" sqref="I1"/>
      <selection pane="bottomLeft" activeCell="A9" sqref="A9"/>
      <selection pane="bottomRight" activeCell="K29" sqref="K29"/>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 min="15" max="15" width="20.28515625" customWidth="1"/>
  </cols>
  <sheetData>
    <row r="2" spans="2:13" s="7" customFormat="1" ht="15.75" x14ac:dyDescent="0.25">
      <c r="B2" s="330" t="s">
        <v>33</v>
      </c>
      <c r="C2" s="330"/>
      <c r="D2" s="330"/>
      <c r="E2" s="330"/>
      <c r="F2" s="330"/>
      <c r="G2" s="330"/>
      <c r="H2" s="330"/>
      <c r="I2" s="330"/>
      <c r="J2" s="330"/>
      <c r="K2" s="330"/>
      <c r="L2" s="330"/>
    </row>
    <row r="3" spans="2:13" s="7" customFormat="1" ht="15.75" x14ac:dyDescent="0.25">
      <c r="B3" s="330" t="s">
        <v>34</v>
      </c>
      <c r="C3" s="330"/>
      <c r="D3" s="330"/>
      <c r="E3" s="330"/>
      <c r="F3" s="330"/>
      <c r="G3" s="330"/>
      <c r="H3" s="330"/>
      <c r="I3" s="330"/>
      <c r="J3" s="330"/>
      <c r="K3" s="330"/>
      <c r="L3" s="330"/>
    </row>
    <row r="4" spans="2:13" s="7" customFormat="1" ht="15.75" x14ac:dyDescent="0.25"/>
    <row r="5" spans="2:13" s="7" customFormat="1" ht="15.75" x14ac:dyDescent="0.25">
      <c r="B5" s="310" t="s">
        <v>35</v>
      </c>
      <c r="C5" s="310"/>
      <c r="D5" s="310"/>
      <c r="E5" s="310"/>
    </row>
    <row r="6" spans="2:13" ht="31.15" customHeight="1" x14ac:dyDescent="0.25">
      <c r="B6" s="311" t="s">
        <v>3</v>
      </c>
      <c r="C6" s="311" t="s">
        <v>36</v>
      </c>
      <c r="D6" s="311"/>
      <c r="E6" s="311" t="s">
        <v>37</v>
      </c>
      <c r="F6" s="311" t="s">
        <v>38</v>
      </c>
      <c r="G6" s="311" t="s">
        <v>39</v>
      </c>
      <c r="H6" s="311" t="s">
        <v>40</v>
      </c>
      <c r="I6" s="311" t="s">
        <v>41</v>
      </c>
      <c r="J6" s="311" t="s">
        <v>42</v>
      </c>
      <c r="K6" s="311"/>
      <c r="L6" s="311"/>
      <c r="M6" s="1"/>
    </row>
    <row r="7" spans="2:13" ht="64.150000000000006" customHeight="1" x14ac:dyDescent="0.25">
      <c r="B7" s="311"/>
      <c r="C7" s="3" t="s">
        <v>43</v>
      </c>
      <c r="D7" s="3" t="s">
        <v>44</v>
      </c>
      <c r="E7" s="311"/>
      <c r="F7" s="311"/>
      <c r="G7" s="311"/>
      <c r="H7" s="311"/>
      <c r="I7" s="311"/>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4" t="s">
        <v>15</v>
      </c>
      <c r="C9" s="24" t="s">
        <v>231</v>
      </c>
      <c r="D9" s="26" t="s">
        <v>232</v>
      </c>
      <c r="E9" s="24" t="s">
        <v>147</v>
      </c>
      <c r="F9" s="24" t="s">
        <v>152</v>
      </c>
      <c r="G9" s="26" t="s">
        <v>233</v>
      </c>
      <c r="H9" s="24" t="s">
        <v>234</v>
      </c>
      <c r="I9" s="24" t="s">
        <v>235</v>
      </c>
      <c r="J9" s="21">
        <v>22604571.300000001</v>
      </c>
      <c r="K9" s="9">
        <f>'IV skyrius I skirsnis'!L164</f>
        <v>18883575</v>
      </c>
      <c r="L9" s="9">
        <v>0</v>
      </c>
    </row>
    <row r="10" spans="2:13" ht="94.5" x14ac:dyDescent="0.25">
      <c r="B10" s="24" t="s">
        <v>48</v>
      </c>
      <c r="C10" s="24" t="s">
        <v>238</v>
      </c>
      <c r="D10" s="24" t="s">
        <v>239</v>
      </c>
      <c r="E10" s="24" t="s">
        <v>161</v>
      </c>
      <c r="F10" s="8"/>
      <c r="G10" s="26" t="s">
        <v>233</v>
      </c>
      <c r="H10" s="24" t="s">
        <v>234</v>
      </c>
      <c r="I10" s="24" t="s">
        <v>235</v>
      </c>
      <c r="J10" s="9">
        <f>'IV skyrius II skirsnis'!I78</f>
        <v>2471096.1</v>
      </c>
      <c r="K10" s="9">
        <f>'IV skyrius II skirsnis'!L78</f>
        <v>2100431.6799999997</v>
      </c>
      <c r="L10" s="9">
        <f>'IV skyrius II skirsnis'!J78</f>
        <v>0</v>
      </c>
    </row>
    <row r="11" spans="2:13" ht="15.75" x14ac:dyDescent="0.25">
      <c r="B11" s="293" t="s">
        <v>49</v>
      </c>
      <c r="C11" s="293" t="s">
        <v>430</v>
      </c>
      <c r="D11" s="292" t="s">
        <v>240</v>
      </c>
      <c r="E11" s="293" t="s">
        <v>222</v>
      </c>
      <c r="F11" s="331"/>
      <c r="G11" s="292" t="s">
        <v>233</v>
      </c>
      <c r="H11" s="293" t="s">
        <v>234</v>
      </c>
      <c r="I11" s="293" t="s">
        <v>235</v>
      </c>
      <c r="J11" s="73">
        <f>'IV skyrius III skirsnis'!I77</f>
        <v>16049537.640000001</v>
      </c>
      <c r="K11" s="73">
        <f>'IV skyrius III skirsnis'!L77</f>
        <v>13642106.99</v>
      </c>
      <c r="L11" s="73">
        <f>'IV skyrius III skirsnis'!J77</f>
        <v>0</v>
      </c>
    </row>
    <row r="12" spans="2:13" ht="42" customHeight="1" x14ac:dyDescent="0.25">
      <c r="B12" s="297"/>
      <c r="C12" s="297"/>
      <c r="D12" s="295"/>
      <c r="E12" s="297"/>
      <c r="F12" s="332"/>
      <c r="G12" s="295"/>
      <c r="H12" s="297"/>
      <c r="I12" s="297"/>
      <c r="J12" s="188"/>
      <c r="K12" s="188"/>
      <c r="L12" s="140"/>
    </row>
    <row r="13" spans="2:13" ht="47.25" x14ac:dyDescent="0.25">
      <c r="B13" s="27" t="s">
        <v>50</v>
      </c>
      <c r="C13" s="27" t="s">
        <v>241</v>
      </c>
      <c r="D13" s="28" t="s">
        <v>242</v>
      </c>
      <c r="E13" s="27" t="s">
        <v>180</v>
      </c>
      <c r="F13" s="27"/>
      <c r="G13" s="28" t="s">
        <v>233</v>
      </c>
      <c r="H13" s="27" t="s">
        <v>234</v>
      </c>
      <c r="I13" s="27" t="s">
        <v>235</v>
      </c>
      <c r="J13" s="73">
        <f>'IV skyrius IV skirsnis'!I69</f>
        <v>15882352.990000002</v>
      </c>
      <c r="K13" s="73">
        <f>'IV skyrius IV skirsnis'!L69</f>
        <v>13500000</v>
      </c>
      <c r="L13" s="73">
        <f>'IV skyrius IV skirsnis'!J69</f>
        <v>0</v>
      </c>
    </row>
    <row r="14" spans="2:13" ht="15.75" x14ac:dyDescent="0.25">
      <c r="B14" s="293" t="s">
        <v>51</v>
      </c>
      <c r="C14" s="293" t="s">
        <v>243</v>
      </c>
      <c r="D14" s="292" t="s">
        <v>244</v>
      </c>
      <c r="E14" s="293" t="s">
        <v>211</v>
      </c>
      <c r="F14" s="331"/>
      <c r="G14" s="292" t="s">
        <v>233</v>
      </c>
      <c r="H14" s="293" t="s">
        <v>234</v>
      </c>
      <c r="I14" s="293" t="s">
        <v>235</v>
      </c>
      <c r="J14" s="73">
        <f>'IV skyrius V skirsnis'!I103</f>
        <v>43059741.530000001</v>
      </c>
      <c r="K14" s="73">
        <f>'IV skyrius V skirsnis'!L103</f>
        <v>14965218.579999998</v>
      </c>
      <c r="L14" s="73">
        <f>'IV skyrius V skirsnis'!J103</f>
        <v>0</v>
      </c>
    </row>
    <row r="15" spans="2:13" ht="99" customHeight="1" x14ac:dyDescent="0.25">
      <c r="B15" s="297"/>
      <c r="C15" s="297"/>
      <c r="D15" s="295"/>
      <c r="E15" s="297"/>
      <c r="F15" s="332"/>
      <c r="G15" s="295"/>
      <c r="H15" s="297"/>
      <c r="I15" s="297"/>
      <c r="J15" s="246"/>
      <c r="K15" s="246"/>
      <c r="L15" s="141"/>
    </row>
    <row r="16" spans="2:13" ht="15.75" x14ac:dyDescent="0.25">
      <c r="B16" s="296" t="s">
        <v>52</v>
      </c>
      <c r="C16" s="296" t="s">
        <v>121</v>
      </c>
      <c r="D16" s="294" t="s">
        <v>245</v>
      </c>
      <c r="E16" s="296" t="s">
        <v>226</v>
      </c>
      <c r="F16" s="333"/>
      <c r="G16" s="294" t="s">
        <v>233</v>
      </c>
      <c r="H16" s="296" t="s">
        <v>234</v>
      </c>
      <c r="I16" s="335" t="s">
        <v>235</v>
      </c>
      <c r="J16" s="73">
        <f>'IV skyrius VI skirsnis'!I71</f>
        <v>10708195.310000001</v>
      </c>
      <c r="K16" s="73">
        <f>'IV skyrius VI skirsnis'!L71</f>
        <v>9101965.1400000006</v>
      </c>
      <c r="L16" s="73">
        <f>'IV skyrius VI skirsnis'!J71</f>
        <v>0</v>
      </c>
    </row>
    <row r="17" spans="2:15" ht="101.25" customHeight="1" x14ac:dyDescent="0.25">
      <c r="B17" s="297"/>
      <c r="C17" s="297"/>
      <c r="D17" s="295"/>
      <c r="E17" s="297"/>
      <c r="F17" s="332"/>
      <c r="G17" s="295"/>
      <c r="H17" s="297"/>
      <c r="I17" s="297"/>
      <c r="J17" s="246"/>
      <c r="K17" s="246"/>
      <c r="L17" s="141"/>
    </row>
    <row r="18" spans="2:15" ht="110.25" x14ac:dyDescent="0.25">
      <c r="B18" s="24" t="s">
        <v>466</v>
      </c>
      <c r="C18" s="24" t="s">
        <v>248</v>
      </c>
      <c r="D18" s="26" t="s">
        <v>518</v>
      </c>
      <c r="E18" s="24" t="s">
        <v>249</v>
      </c>
      <c r="F18" s="8"/>
      <c r="G18" s="26" t="s">
        <v>233</v>
      </c>
      <c r="H18" s="24" t="s">
        <v>234</v>
      </c>
      <c r="I18" s="24" t="s">
        <v>235</v>
      </c>
      <c r="J18" s="9">
        <f>'IV skyrius VII skirsnis'!I67</f>
        <v>13159024.140000002</v>
      </c>
      <c r="K18" s="253">
        <f>'IV skyrius VII skirsnis'!L67</f>
        <v>11185169.860000001</v>
      </c>
      <c r="L18" s="9">
        <v>0</v>
      </c>
    </row>
    <row r="19" spans="2:15" ht="38.25" customHeight="1" x14ac:dyDescent="0.25">
      <c r="B19" s="293" t="s">
        <v>467</v>
      </c>
      <c r="C19" s="293" t="s">
        <v>468</v>
      </c>
      <c r="D19" s="292" t="s">
        <v>469</v>
      </c>
      <c r="E19" s="293" t="s">
        <v>129</v>
      </c>
      <c r="F19" s="63" t="s">
        <v>127</v>
      </c>
      <c r="G19" s="292" t="s">
        <v>233</v>
      </c>
      <c r="H19" s="293" t="s">
        <v>234</v>
      </c>
      <c r="I19" s="293" t="s">
        <v>235</v>
      </c>
      <c r="J19" s="318">
        <f>'IV skyrius VIII skirsnis'!I87</f>
        <v>38414337.68</v>
      </c>
      <c r="K19" s="318">
        <f>'IV skyrius VIII skirsnis'!L87</f>
        <v>32652187</v>
      </c>
      <c r="L19" s="318">
        <v>0</v>
      </c>
    </row>
    <row r="20" spans="2:15" ht="127.5" customHeight="1" x14ac:dyDescent="0.25">
      <c r="B20" s="293"/>
      <c r="C20" s="293"/>
      <c r="D20" s="292"/>
      <c r="E20" s="293"/>
      <c r="F20" s="63" t="s">
        <v>134</v>
      </c>
      <c r="G20" s="292"/>
      <c r="H20" s="293"/>
      <c r="I20" s="293"/>
      <c r="J20" s="318"/>
      <c r="K20" s="318"/>
      <c r="L20" s="318"/>
    </row>
    <row r="21" spans="2:15" ht="15.75" x14ac:dyDescent="0.25">
      <c r="B21" s="293">
        <v>9</v>
      </c>
      <c r="C21" s="293" t="s">
        <v>246</v>
      </c>
      <c r="D21" s="292" t="s">
        <v>537</v>
      </c>
      <c r="E21" s="293" t="s">
        <v>165</v>
      </c>
      <c r="F21" s="331"/>
      <c r="G21" s="292" t="s">
        <v>233</v>
      </c>
      <c r="H21" s="293" t="s">
        <v>234</v>
      </c>
      <c r="I21" s="293" t="s">
        <v>235</v>
      </c>
      <c r="J21" s="173">
        <f>'IV skyriaus IX skirsnis'!I112</f>
        <v>16026531.110000001</v>
      </c>
      <c r="K21" s="608">
        <f>'IV skyriaus IX skirsnis'!L112</f>
        <v>13361928.620000001</v>
      </c>
      <c r="L21" s="73">
        <v>0</v>
      </c>
    </row>
    <row r="22" spans="2:15" ht="51" customHeight="1" x14ac:dyDescent="0.25">
      <c r="B22" s="297"/>
      <c r="C22" s="297"/>
      <c r="D22" s="295"/>
      <c r="E22" s="297"/>
      <c r="F22" s="332"/>
      <c r="G22" s="295"/>
      <c r="H22" s="297"/>
      <c r="I22" s="297"/>
      <c r="J22" s="246"/>
      <c r="K22" s="278"/>
      <c r="L22" s="141"/>
      <c r="N22" s="22"/>
    </row>
    <row r="23" spans="2:15" ht="63" x14ac:dyDescent="0.25">
      <c r="B23" s="70" t="s">
        <v>54</v>
      </c>
      <c r="C23" s="24" t="s">
        <v>247</v>
      </c>
      <c r="D23" s="26" t="s">
        <v>630</v>
      </c>
      <c r="E23" s="24" t="s">
        <v>202</v>
      </c>
      <c r="F23" s="24" t="s">
        <v>207</v>
      </c>
      <c r="G23" s="26" t="s">
        <v>233</v>
      </c>
      <c r="H23" s="24" t="s">
        <v>234</v>
      </c>
      <c r="I23" s="24" t="s">
        <v>235</v>
      </c>
      <c r="J23" s="253">
        <f>'IV skyriaus X skirsnis'!I75</f>
        <v>5867530.5999999996</v>
      </c>
      <c r="K23" s="253">
        <f>'IV skyriaus X skirsnis'!L75</f>
        <v>4987400.99</v>
      </c>
      <c r="L23" s="9">
        <f>'IV skyriaus X skirsnis'!J72</f>
        <v>0</v>
      </c>
    </row>
    <row r="24" spans="2:15" ht="110.25" customHeight="1" x14ac:dyDescent="0.25">
      <c r="B24" s="324" t="s">
        <v>628</v>
      </c>
      <c r="C24" s="293" t="s">
        <v>663</v>
      </c>
      <c r="D24" s="293" t="s">
        <v>631</v>
      </c>
      <c r="E24" s="293" t="s">
        <v>134</v>
      </c>
      <c r="F24" s="24" t="s">
        <v>136</v>
      </c>
      <c r="G24" s="292" t="s">
        <v>233</v>
      </c>
      <c r="H24" s="293" t="s">
        <v>234</v>
      </c>
      <c r="I24" s="293" t="s">
        <v>235</v>
      </c>
      <c r="J24" s="173">
        <f>'IV skyriaus XI skirsnis'!I178</f>
        <v>37952550.699999996</v>
      </c>
      <c r="K24" s="321">
        <f>'IV skyriaus XI skirsnis'!L178</f>
        <v>31617164.080000002</v>
      </c>
      <c r="L24" s="318" t="s">
        <v>726</v>
      </c>
    </row>
    <row r="25" spans="2:15" ht="31.5" x14ac:dyDescent="0.25">
      <c r="B25" s="325"/>
      <c r="C25" s="296"/>
      <c r="D25" s="296"/>
      <c r="E25" s="296"/>
      <c r="F25" s="24" t="s">
        <v>127</v>
      </c>
      <c r="G25" s="294"/>
      <c r="H25" s="296"/>
      <c r="I25" s="296"/>
      <c r="J25" s="221"/>
      <c r="K25" s="322"/>
      <c r="L25" s="319"/>
    </row>
    <row r="26" spans="2:15" ht="31.5" x14ac:dyDescent="0.25">
      <c r="B26" s="325"/>
      <c r="C26" s="296"/>
      <c r="D26" s="296"/>
      <c r="E26" s="296"/>
      <c r="F26" s="24" t="s">
        <v>664</v>
      </c>
      <c r="G26" s="294"/>
      <c r="H26" s="296"/>
      <c r="I26" s="296"/>
      <c r="J26" s="221"/>
      <c r="K26" s="322"/>
      <c r="L26" s="319"/>
    </row>
    <row r="27" spans="2:15" ht="63" x14ac:dyDescent="0.25">
      <c r="B27" s="325"/>
      <c r="C27" s="296"/>
      <c r="D27" s="296"/>
      <c r="E27" s="296"/>
      <c r="F27" s="24" t="s">
        <v>180</v>
      </c>
      <c r="G27" s="294"/>
      <c r="H27" s="296"/>
      <c r="I27" s="296"/>
      <c r="J27" s="221"/>
      <c r="K27" s="322"/>
      <c r="L27" s="319"/>
    </row>
    <row r="28" spans="2:15" ht="67.5" customHeight="1" x14ac:dyDescent="0.25">
      <c r="B28" s="326"/>
      <c r="C28" s="297"/>
      <c r="D28" s="297"/>
      <c r="E28" s="297"/>
      <c r="F28" s="24" t="s">
        <v>665</v>
      </c>
      <c r="G28" s="295"/>
      <c r="H28" s="297"/>
      <c r="I28" s="297"/>
      <c r="J28" s="222"/>
      <c r="K28" s="323"/>
      <c r="L28" s="320"/>
      <c r="M28" s="115"/>
      <c r="N28" s="115"/>
      <c r="O28" s="21"/>
    </row>
    <row r="29" spans="2:15" ht="15.75" x14ac:dyDescent="0.25">
      <c r="B29" s="167"/>
      <c r="C29" s="328" t="s">
        <v>45</v>
      </c>
      <c r="D29" s="329"/>
      <c r="E29" s="329"/>
      <c r="F29" s="329"/>
      <c r="G29" s="329"/>
      <c r="H29" s="329"/>
      <c r="I29" s="329"/>
      <c r="J29" s="168">
        <f>J24+J23+J21+J19+J18+J16+J14+J13+J11+J10+J9</f>
        <v>222195469.09999999</v>
      </c>
      <c r="K29" s="168">
        <f>K9+K10+K11+K13+K14+K16+K18+K19+K21+K23+K24</f>
        <v>165997147.94000003</v>
      </c>
      <c r="L29" s="165">
        <v>500000</v>
      </c>
      <c r="M29" s="164"/>
      <c r="N29" s="22"/>
    </row>
    <row r="30" spans="2:15" ht="15.75" x14ac:dyDescent="0.25">
      <c r="B30" s="166"/>
      <c r="C30" s="334"/>
      <c r="D30" s="334"/>
      <c r="E30" s="334"/>
      <c r="F30" s="334"/>
      <c r="G30" s="334"/>
      <c r="H30" s="334"/>
      <c r="I30" s="334"/>
      <c r="J30" s="169"/>
      <c r="K30" s="169"/>
      <c r="L30" s="158"/>
      <c r="M30" s="87"/>
      <c r="N30" s="22"/>
    </row>
    <row r="31" spans="2:15" ht="15.75" x14ac:dyDescent="0.25">
      <c r="B31" s="327" t="s">
        <v>727</v>
      </c>
      <c r="C31" s="327"/>
      <c r="D31" s="327"/>
    </row>
    <row r="33" spans="12:12" x14ac:dyDescent="0.25">
      <c r="L33" s="62"/>
    </row>
  </sheetData>
  <mergeCells count="65">
    <mergeCell ref="D11:D12"/>
    <mergeCell ref="C11:C12"/>
    <mergeCell ref="B11:B12"/>
    <mergeCell ref="I11:I12"/>
    <mergeCell ref="H11:H12"/>
    <mergeCell ref="G11:G12"/>
    <mergeCell ref="F11:F12"/>
    <mergeCell ref="E11:E12"/>
    <mergeCell ref="C14:C15"/>
    <mergeCell ref="B14:B15"/>
    <mergeCell ref="F14:F15"/>
    <mergeCell ref="C30:I30"/>
    <mergeCell ref="I14:I15"/>
    <mergeCell ref="H14:H15"/>
    <mergeCell ref="G14:G15"/>
    <mergeCell ref="E14:E15"/>
    <mergeCell ref="D14:D15"/>
    <mergeCell ref="G16:G17"/>
    <mergeCell ref="H16:H17"/>
    <mergeCell ref="I16:I17"/>
    <mergeCell ref="B21:B22"/>
    <mergeCell ref="C21:C22"/>
    <mergeCell ref="D21:D22"/>
    <mergeCell ref="E21:E22"/>
    <mergeCell ref="F21:F22"/>
    <mergeCell ref="G21:G22"/>
    <mergeCell ref="H21:H22"/>
    <mergeCell ref="I21:I22"/>
    <mergeCell ref="B16:B17"/>
    <mergeCell ref="C16:C17"/>
    <mergeCell ref="D16:D17"/>
    <mergeCell ref="E16:E17"/>
    <mergeCell ref="F16:F17"/>
    <mergeCell ref="E19:E20"/>
    <mergeCell ref="B31:D31"/>
    <mergeCell ref="C29:I29"/>
    <mergeCell ref="I6:I7"/>
    <mergeCell ref="B6:B7"/>
    <mergeCell ref="B2:L2"/>
    <mergeCell ref="B3:L3"/>
    <mergeCell ref="B5:E5"/>
    <mergeCell ref="J6:L6"/>
    <mergeCell ref="E6:E7"/>
    <mergeCell ref="F6:F7"/>
    <mergeCell ref="G6:G7"/>
    <mergeCell ref="H6:H7"/>
    <mergeCell ref="C6:D6"/>
    <mergeCell ref="B19:B20"/>
    <mergeCell ref="C19:C20"/>
    <mergeCell ref="D19:D20"/>
    <mergeCell ref="L19:L20"/>
    <mergeCell ref="G19:G20"/>
    <mergeCell ref="H19:H20"/>
    <mergeCell ref="I19:I20"/>
    <mergeCell ref="J19:J20"/>
    <mergeCell ref="K19:K20"/>
    <mergeCell ref="H24:H28"/>
    <mergeCell ref="I24:I28"/>
    <mergeCell ref="L24:L28"/>
    <mergeCell ref="K24:K28"/>
    <mergeCell ref="B24:B28"/>
    <mergeCell ref="C24:C28"/>
    <mergeCell ref="D24:D28"/>
    <mergeCell ref="E24:E28"/>
    <mergeCell ref="G24:G28"/>
  </mergeCells>
  <phoneticPr fontId="6" type="noConversion"/>
  <pageMargins left="0.31496062992125984" right="0.11811023622047244" top="0.74803149606299213" bottom="0.15748031496062992" header="0.31496062992125984" footer="0.11811023622047244"/>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86"/>
  <sheetViews>
    <sheetView topLeftCell="A184" zoomScaleNormal="100" workbookViewId="0">
      <selection activeCell="E99" sqref="E99"/>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20" customWidth="1"/>
    <col min="10" max="10" width="10.7109375" customWidth="1"/>
    <col min="11" max="11" width="14.7109375" customWidth="1"/>
    <col min="12" max="12" width="19"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330" t="s">
        <v>55</v>
      </c>
      <c r="C2" s="330"/>
      <c r="D2" s="330"/>
      <c r="E2" s="330"/>
      <c r="F2" s="330"/>
      <c r="G2" s="330"/>
      <c r="H2" s="330"/>
      <c r="I2" s="330"/>
      <c r="J2" s="330"/>
      <c r="K2" s="330"/>
      <c r="L2" s="330"/>
      <c r="M2" s="330"/>
      <c r="N2" s="330"/>
      <c r="O2" s="330"/>
      <c r="P2" s="330"/>
      <c r="Q2" s="330"/>
    </row>
    <row r="3" spans="2:17" ht="15.75" x14ac:dyDescent="0.25">
      <c r="B3" s="330" t="s">
        <v>56</v>
      </c>
      <c r="C3" s="330"/>
      <c r="D3" s="330"/>
      <c r="E3" s="330"/>
      <c r="F3" s="330"/>
      <c r="G3" s="330"/>
      <c r="H3" s="330"/>
      <c r="I3" s="330"/>
      <c r="J3" s="330"/>
      <c r="K3" s="330"/>
      <c r="L3" s="330"/>
      <c r="M3" s="330"/>
      <c r="N3" s="330"/>
      <c r="O3" s="330"/>
      <c r="P3" s="330"/>
      <c r="Q3" s="330"/>
    </row>
    <row r="4" spans="2:17" ht="15.75" x14ac:dyDescent="0.25">
      <c r="B4" s="7"/>
      <c r="C4" s="7"/>
      <c r="D4" s="7"/>
      <c r="E4" s="7"/>
      <c r="F4" s="7"/>
      <c r="G4" s="7"/>
      <c r="H4" s="7"/>
      <c r="I4" s="7"/>
      <c r="J4" s="7"/>
      <c r="K4" s="7"/>
      <c r="L4" s="7"/>
      <c r="M4" s="7"/>
      <c r="N4" s="7"/>
      <c r="O4" s="7"/>
      <c r="P4" s="7"/>
      <c r="Q4" s="7"/>
    </row>
    <row r="5" spans="2:17" ht="15.75" x14ac:dyDescent="0.25">
      <c r="B5" s="330" t="s">
        <v>236</v>
      </c>
      <c r="C5" s="330"/>
      <c r="D5" s="330"/>
      <c r="E5" s="330"/>
      <c r="F5" s="330"/>
      <c r="G5" s="330"/>
      <c r="H5" s="330"/>
      <c r="I5" s="330"/>
      <c r="J5" s="330"/>
      <c r="K5" s="330"/>
      <c r="L5" s="330"/>
      <c r="M5" s="330"/>
      <c r="N5" s="330"/>
      <c r="O5" s="330"/>
      <c r="P5" s="330"/>
      <c r="Q5" s="330"/>
    </row>
    <row r="6" spans="2:17" ht="15.75" x14ac:dyDescent="0.25">
      <c r="B6" s="6"/>
      <c r="C6" s="6"/>
      <c r="D6" s="6"/>
      <c r="E6" s="6"/>
      <c r="F6" s="6"/>
      <c r="G6" s="6"/>
      <c r="H6" s="6"/>
      <c r="I6" s="6"/>
      <c r="J6" s="6"/>
      <c r="K6" s="6"/>
      <c r="L6" s="6"/>
      <c r="M6" s="6"/>
      <c r="N6" s="6"/>
      <c r="O6" s="6"/>
      <c r="P6" s="6"/>
      <c r="Q6" s="6"/>
    </row>
    <row r="7" spans="2:17" ht="15.75" x14ac:dyDescent="0.25">
      <c r="B7" s="330" t="s">
        <v>250</v>
      </c>
      <c r="C7" s="330"/>
      <c r="D7" s="330"/>
      <c r="E7" s="330"/>
      <c r="F7" s="330"/>
      <c r="G7" s="330"/>
      <c r="H7" s="330"/>
      <c r="I7" s="330"/>
      <c r="J7" s="330"/>
      <c r="K7" s="330"/>
      <c r="L7" s="330"/>
      <c r="M7" s="330"/>
      <c r="N7" s="330"/>
      <c r="O7" s="330"/>
      <c r="P7" s="330"/>
      <c r="Q7" s="330"/>
    </row>
    <row r="8" spans="2:17" ht="15.75" x14ac:dyDescent="0.25">
      <c r="B8" s="6"/>
      <c r="C8" s="6"/>
      <c r="D8" s="6"/>
      <c r="E8" s="6"/>
      <c r="F8" s="6"/>
      <c r="G8" s="6"/>
      <c r="H8" s="6"/>
      <c r="I8" s="6"/>
      <c r="J8" s="6"/>
      <c r="K8" s="6"/>
      <c r="L8" s="6"/>
      <c r="M8" s="6"/>
      <c r="N8" s="6"/>
      <c r="O8" s="6"/>
      <c r="P8" s="6"/>
      <c r="Q8" s="6"/>
    </row>
    <row r="9" spans="2:17" ht="15.75" x14ac:dyDescent="0.25">
      <c r="B9" s="310" t="s">
        <v>57</v>
      </c>
      <c r="C9" s="310"/>
      <c r="D9" s="310"/>
      <c r="E9" s="310"/>
      <c r="F9" s="310"/>
      <c r="G9" s="310"/>
      <c r="H9" s="310"/>
      <c r="I9" s="7"/>
      <c r="J9" s="7"/>
      <c r="K9" s="7"/>
      <c r="L9" s="7"/>
      <c r="M9" s="7"/>
      <c r="N9" s="7"/>
      <c r="O9" s="7"/>
      <c r="P9" s="7"/>
      <c r="Q9" s="7"/>
    </row>
    <row r="10" spans="2:17" ht="21.6" customHeight="1" x14ac:dyDescent="0.25">
      <c r="B10" s="312" t="s">
        <v>3</v>
      </c>
      <c r="C10" s="312" t="s">
        <v>58</v>
      </c>
      <c r="D10" s="312"/>
      <c r="E10" s="311" t="s">
        <v>59</v>
      </c>
      <c r="F10" s="311"/>
      <c r="G10" s="311"/>
      <c r="H10" s="311" t="s">
        <v>60</v>
      </c>
      <c r="I10" s="311"/>
      <c r="J10" s="311"/>
      <c r="K10" s="312" t="s">
        <v>61</v>
      </c>
      <c r="L10" s="312"/>
      <c r="M10" s="312"/>
      <c r="N10" s="312"/>
    </row>
    <row r="11" spans="2:17" ht="34.15" customHeight="1" x14ac:dyDescent="0.25">
      <c r="B11" s="312"/>
      <c r="C11" s="312"/>
      <c r="D11" s="312"/>
      <c r="E11" s="311"/>
      <c r="F11" s="311"/>
      <c r="G11" s="311"/>
      <c r="H11" s="311"/>
      <c r="I11" s="311"/>
      <c r="J11" s="311"/>
      <c r="K11" s="311" t="s">
        <v>62</v>
      </c>
      <c r="L11" s="311"/>
      <c r="M11" s="311"/>
      <c r="N11" s="3" t="s">
        <v>63</v>
      </c>
      <c r="O11" s="1"/>
      <c r="P11" s="1"/>
      <c r="Q11" s="1"/>
    </row>
    <row r="12" spans="2:17" ht="15.75" x14ac:dyDescent="0.25">
      <c r="B12" s="4">
        <v>1</v>
      </c>
      <c r="C12" s="378">
        <v>2</v>
      </c>
      <c r="D12" s="378"/>
      <c r="E12" s="378">
        <v>3</v>
      </c>
      <c r="F12" s="378"/>
      <c r="G12" s="378"/>
      <c r="H12" s="378">
        <v>4</v>
      </c>
      <c r="I12" s="378"/>
      <c r="J12" s="378"/>
      <c r="K12" s="378">
        <v>5</v>
      </c>
      <c r="L12" s="378"/>
      <c r="M12" s="378"/>
      <c r="N12" s="151">
        <v>6</v>
      </c>
    </row>
    <row r="13" spans="2:17" ht="15.75" customHeight="1" x14ac:dyDescent="0.25">
      <c r="B13" s="360" t="s">
        <v>15</v>
      </c>
      <c r="C13" s="363" t="s">
        <v>64</v>
      </c>
      <c r="D13" s="364"/>
      <c r="E13" s="369" t="s">
        <v>65</v>
      </c>
      <c r="F13" s="370"/>
      <c r="G13" s="371"/>
      <c r="H13" s="382">
        <v>7140</v>
      </c>
      <c r="I13" s="383"/>
      <c r="J13" s="384"/>
      <c r="K13" s="382">
        <v>7140</v>
      </c>
      <c r="L13" s="383"/>
      <c r="M13" s="383"/>
      <c r="N13" s="609">
        <f>O68</f>
        <v>8443</v>
      </c>
    </row>
    <row r="14" spans="2:17" ht="15.75" customHeight="1" x14ac:dyDescent="0.25">
      <c r="B14" s="361"/>
      <c r="C14" s="365"/>
      <c r="D14" s="366"/>
      <c r="E14" s="372"/>
      <c r="F14" s="373"/>
      <c r="G14" s="374"/>
      <c r="H14" s="385"/>
      <c r="I14" s="386"/>
      <c r="J14" s="387"/>
      <c r="K14" s="385"/>
      <c r="L14" s="386"/>
      <c r="M14" s="386"/>
      <c r="N14" s="279"/>
    </row>
    <row r="15" spans="2:17" ht="15.75" customHeight="1" x14ac:dyDescent="0.25">
      <c r="B15" s="361"/>
      <c r="C15" s="365"/>
      <c r="D15" s="366"/>
      <c r="E15" s="372"/>
      <c r="F15" s="373"/>
      <c r="G15" s="374"/>
      <c r="H15" s="385"/>
      <c r="I15" s="386"/>
      <c r="J15" s="387"/>
      <c r="K15" s="385"/>
      <c r="L15" s="386"/>
      <c r="M15" s="386"/>
      <c r="N15" s="290" t="s">
        <v>23</v>
      </c>
    </row>
    <row r="16" spans="2:17" ht="15.75" x14ac:dyDescent="0.25">
      <c r="B16" s="362"/>
      <c r="C16" s="367"/>
      <c r="D16" s="368"/>
      <c r="E16" s="375"/>
      <c r="F16" s="376"/>
      <c r="G16" s="377"/>
      <c r="H16" s="379" t="s">
        <v>149</v>
      </c>
      <c r="I16" s="380"/>
      <c r="J16" s="381"/>
      <c r="K16" s="379" t="s">
        <v>18</v>
      </c>
      <c r="L16" s="380"/>
      <c r="M16" s="380"/>
      <c r="N16" s="291"/>
      <c r="O16" s="38"/>
      <c r="P16" s="38"/>
    </row>
    <row r="17" spans="2:14" ht="15.75" customHeight="1" x14ac:dyDescent="0.25">
      <c r="B17" s="360" t="s">
        <v>48</v>
      </c>
      <c r="C17" s="363" t="s">
        <v>67</v>
      </c>
      <c r="D17" s="364"/>
      <c r="E17" s="369" t="s">
        <v>68</v>
      </c>
      <c r="F17" s="370"/>
      <c r="G17" s="371"/>
      <c r="H17" s="413">
        <v>1200</v>
      </c>
      <c r="I17" s="414"/>
      <c r="J17" s="414"/>
      <c r="K17" s="413">
        <v>1200</v>
      </c>
      <c r="L17" s="414"/>
      <c r="M17" s="414"/>
      <c r="N17" s="39">
        <f>O59</f>
        <v>1647</v>
      </c>
    </row>
    <row r="18" spans="2:14" ht="15.75" customHeight="1" x14ac:dyDescent="0.25">
      <c r="B18" s="361"/>
      <c r="C18" s="365"/>
      <c r="D18" s="366"/>
      <c r="E18" s="372"/>
      <c r="F18" s="373"/>
      <c r="G18" s="374"/>
      <c r="H18" s="427" t="s">
        <v>149</v>
      </c>
      <c r="I18" s="428"/>
      <c r="J18" s="429"/>
      <c r="K18" s="427" t="s">
        <v>18</v>
      </c>
      <c r="L18" s="428"/>
      <c r="M18" s="429"/>
      <c r="N18" s="290" t="s">
        <v>23</v>
      </c>
    </row>
    <row r="19" spans="2:14" ht="16.5" customHeight="1" x14ac:dyDescent="0.25">
      <c r="B19" s="362"/>
      <c r="C19" s="367"/>
      <c r="D19" s="368"/>
      <c r="E19" s="375"/>
      <c r="F19" s="376"/>
      <c r="G19" s="377"/>
      <c r="H19" s="379"/>
      <c r="I19" s="380"/>
      <c r="J19" s="381"/>
      <c r="K19" s="379"/>
      <c r="L19" s="380"/>
      <c r="M19" s="381"/>
      <c r="N19" s="291"/>
    </row>
    <row r="20" spans="2:14" ht="15.75" customHeight="1" x14ac:dyDescent="0.25">
      <c r="B20" s="360" t="s">
        <v>49</v>
      </c>
      <c r="C20" s="363" t="s">
        <v>70</v>
      </c>
      <c r="D20" s="364"/>
      <c r="E20" s="369" t="s">
        <v>251</v>
      </c>
      <c r="F20" s="370"/>
      <c r="G20" s="371"/>
      <c r="H20" s="415">
        <v>0</v>
      </c>
      <c r="I20" s="416"/>
      <c r="J20" s="416"/>
      <c r="K20" s="415">
        <v>0</v>
      </c>
      <c r="L20" s="416"/>
      <c r="M20" s="416"/>
      <c r="N20" s="39">
        <f>O71</f>
        <v>1785</v>
      </c>
    </row>
    <row r="21" spans="2:14" ht="15.75" customHeight="1" x14ac:dyDescent="0.25">
      <c r="B21" s="361"/>
      <c r="C21" s="365"/>
      <c r="D21" s="366"/>
      <c r="E21" s="372"/>
      <c r="F21" s="373"/>
      <c r="G21" s="374"/>
      <c r="H21" s="427" t="s">
        <v>149</v>
      </c>
      <c r="I21" s="428"/>
      <c r="J21" s="429"/>
      <c r="K21" s="427" t="s">
        <v>18</v>
      </c>
      <c r="L21" s="428"/>
      <c r="M21" s="429"/>
      <c r="N21" s="290" t="s">
        <v>23</v>
      </c>
    </row>
    <row r="22" spans="2:14" ht="15.75" customHeight="1" x14ac:dyDescent="0.25">
      <c r="B22" s="362"/>
      <c r="C22" s="367"/>
      <c r="D22" s="368"/>
      <c r="E22" s="375"/>
      <c r="F22" s="376"/>
      <c r="G22" s="377"/>
      <c r="H22" s="379"/>
      <c r="I22" s="380"/>
      <c r="J22" s="381"/>
      <c r="K22" s="379"/>
      <c r="L22" s="380"/>
      <c r="M22" s="381"/>
      <c r="N22" s="291"/>
    </row>
    <row r="23" spans="2:14" ht="15.75" customHeight="1" x14ac:dyDescent="0.25">
      <c r="B23" s="360" t="s">
        <v>50</v>
      </c>
      <c r="C23" s="363" t="s">
        <v>66</v>
      </c>
      <c r="D23" s="364"/>
      <c r="E23" s="369" t="s">
        <v>31</v>
      </c>
      <c r="F23" s="370"/>
      <c r="G23" s="371"/>
      <c r="H23" s="421">
        <v>6.5</v>
      </c>
      <c r="I23" s="422"/>
      <c r="J23" s="423"/>
      <c r="K23" s="421">
        <v>6.5</v>
      </c>
      <c r="L23" s="422"/>
      <c r="M23" s="422"/>
      <c r="N23" s="610">
        <f>O65</f>
        <v>14.5</v>
      </c>
    </row>
    <row r="24" spans="2:14" ht="15.75" customHeight="1" x14ac:dyDescent="0.25">
      <c r="B24" s="361"/>
      <c r="C24" s="365"/>
      <c r="D24" s="366"/>
      <c r="E24" s="372"/>
      <c r="F24" s="373"/>
      <c r="G24" s="374"/>
      <c r="H24" s="424"/>
      <c r="I24" s="425"/>
      <c r="J24" s="426"/>
      <c r="K24" s="424"/>
      <c r="L24" s="425"/>
      <c r="M24" s="425"/>
      <c r="N24" s="280"/>
    </row>
    <row r="25" spans="2:14" ht="15.75" customHeight="1" x14ac:dyDescent="0.25">
      <c r="B25" s="361"/>
      <c r="C25" s="365"/>
      <c r="D25" s="366"/>
      <c r="E25" s="372"/>
      <c r="F25" s="373"/>
      <c r="G25" s="374"/>
      <c r="H25" s="424"/>
      <c r="I25" s="425"/>
      <c r="J25" s="426"/>
      <c r="K25" s="424"/>
      <c r="L25" s="425"/>
      <c r="M25" s="425"/>
      <c r="N25" s="53" t="s">
        <v>23</v>
      </c>
    </row>
    <row r="26" spans="2:14" ht="33.75" customHeight="1" x14ac:dyDescent="0.25">
      <c r="B26" s="362"/>
      <c r="C26" s="367"/>
      <c r="D26" s="368"/>
      <c r="E26" s="375"/>
      <c r="F26" s="376"/>
      <c r="G26" s="377"/>
      <c r="H26" s="379" t="s">
        <v>149</v>
      </c>
      <c r="I26" s="380"/>
      <c r="J26" s="381"/>
      <c r="K26" s="379" t="s">
        <v>18</v>
      </c>
      <c r="L26" s="380"/>
      <c r="M26" s="380"/>
      <c r="N26" s="53"/>
    </row>
    <row r="27" spans="2:14" ht="15.75" customHeight="1" x14ac:dyDescent="0.25">
      <c r="B27" s="388" t="s">
        <v>51</v>
      </c>
      <c r="C27" s="388" t="s">
        <v>69</v>
      </c>
      <c r="D27" s="388"/>
      <c r="E27" s="389" t="s">
        <v>252</v>
      </c>
      <c r="F27" s="389"/>
      <c r="G27" s="389"/>
      <c r="H27" s="421">
        <v>0</v>
      </c>
      <c r="I27" s="422"/>
      <c r="J27" s="423"/>
      <c r="K27" s="421">
        <v>0</v>
      </c>
      <c r="L27" s="422"/>
      <c r="M27" s="422"/>
      <c r="N27" s="12">
        <f>O62</f>
        <v>135</v>
      </c>
    </row>
    <row r="28" spans="2:14" ht="15.75" customHeight="1" x14ac:dyDescent="0.25">
      <c r="B28" s="388"/>
      <c r="C28" s="388"/>
      <c r="D28" s="388"/>
      <c r="E28" s="389"/>
      <c r="F28" s="389"/>
      <c r="G28" s="389"/>
      <c r="H28" s="424"/>
      <c r="I28" s="425"/>
      <c r="J28" s="426"/>
      <c r="K28" s="424"/>
      <c r="L28" s="425"/>
      <c r="M28" s="425"/>
      <c r="N28" s="53" t="s">
        <v>23</v>
      </c>
    </row>
    <row r="29" spans="2:14" ht="18" customHeight="1" x14ac:dyDescent="0.25">
      <c r="B29" s="388"/>
      <c r="C29" s="388"/>
      <c r="D29" s="388"/>
      <c r="E29" s="389"/>
      <c r="F29" s="389"/>
      <c r="G29" s="389"/>
      <c r="H29" s="379" t="s">
        <v>149</v>
      </c>
      <c r="I29" s="380"/>
      <c r="J29" s="381"/>
      <c r="K29" s="379" t="s">
        <v>18</v>
      </c>
      <c r="L29" s="380"/>
      <c r="M29" s="380"/>
      <c r="N29" s="11"/>
    </row>
    <row r="32" spans="2:14" ht="15.75" x14ac:dyDescent="0.25">
      <c r="B32" s="310" t="s">
        <v>71</v>
      </c>
      <c r="C32" s="310"/>
      <c r="D32" s="310"/>
      <c r="E32" s="310"/>
      <c r="F32" s="310"/>
      <c r="G32" s="310"/>
    </row>
    <row r="33" spans="2:8" ht="15.75" x14ac:dyDescent="0.25">
      <c r="B33" s="390" t="s">
        <v>72</v>
      </c>
      <c r="C33" s="390"/>
      <c r="D33" s="390"/>
      <c r="E33" s="390"/>
      <c r="F33" s="390" t="s">
        <v>73</v>
      </c>
      <c r="G33" s="390"/>
      <c r="H33" s="390"/>
    </row>
    <row r="34" spans="2:8" ht="15.75" x14ac:dyDescent="0.25">
      <c r="B34" s="391">
        <v>1</v>
      </c>
      <c r="C34" s="391"/>
      <c r="D34" s="391"/>
      <c r="E34" s="391"/>
      <c r="F34" s="391">
        <v>2</v>
      </c>
      <c r="G34" s="391"/>
      <c r="H34" s="391"/>
    </row>
    <row r="35" spans="2:8" ht="15.75" x14ac:dyDescent="0.25">
      <c r="B35" s="392" t="s">
        <v>74</v>
      </c>
      <c r="C35" s="392"/>
      <c r="D35" s="392"/>
      <c r="E35" s="392"/>
      <c r="F35" s="417">
        <f>F36+F38+F42+F46</f>
        <v>18883575</v>
      </c>
      <c r="G35" s="417"/>
      <c r="H35" s="417"/>
    </row>
    <row r="36" spans="2:8" ht="15.75" x14ac:dyDescent="0.25">
      <c r="B36" s="392" t="s">
        <v>75</v>
      </c>
      <c r="C36" s="392"/>
      <c r="D36" s="392"/>
      <c r="E36" s="392"/>
      <c r="F36" s="359"/>
      <c r="G36" s="359"/>
      <c r="H36" s="359"/>
    </row>
    <row r="37" spans="2:8" ht="15.75" x14ac:dyDescent="0.25">
      <c r="B37" s="358"/>
      <c r="C37" s="358"/>
      <c r="D37" s="358"/>
      <c r="E37" s="358"/>
      <c r="F37" s="359"/>
      <c r="G37" s="359"/>
      <c r="H37" s="359"/>
    </row>
    <row r="38" spans="2:8" ht="31.15" customHeight="1" x14ac:dyDescent="0.25">
      <c r="B38" s="392" t="s">
        <v>313</v>
      </c>
      <c r="C38" s="392"/>
      <c r="D38" s="392"/>
      <c r="E38" s="392"/>
      <c r="F38" s="417">
        <f>F41</f>
        <v>0</v>
      </c>
      <c r="G38" s="417"/>
      <c r="H38" s="417"/>
    </row>
    <row r="39" spans="2:8" ht="15.75" x14ac:dyDescent="0.25">
      <c r="B39" s="358" t="s">
        <v>253</v>
      </c>
      <c r="C39" s="358"/>
      <c r="D39" s="358"/>
      <c r="E39" s="358"/>
      <c r="F39" s="359"/>
      <c r="G39" s="359"/>
      <c r="H39" s="359"/>
    </row>
    <row r="40" spans="2:8" ht="31.5" customHeight="1" x14ac:dyDescent="0.25">
      <c r="B40" s="358" t="s">
        <v>254</v>
      </c>
      <c r="C40" s="358"/>
      <c r="D40" s="358"/>
      <c r="E40" s="358"/>
      <c r="F40" s="359"/>
      <c r="G40" s="359"/>
      <c r="H40" s="359"/>
    </row>
    <row r="41" spans="2:8" ht="15.75" x14ac:dyDescent="0.25">
      <c r="B41" s="358" t="s">
        <v>76</v>
      </c>
      <c r="C41" s="358"/>
      <c r="D41" s="358"/>
      <c r="E41" s="358"/>
      <c r="F41" s="359"/>
      <c r="G41" s="359"/>
      <c r="H41" s="359"/>
    </row>
    <row r="42" spans="2:8" ht="15.75" x14ac:dyDescent="0.25">
      <c r="B42" s="392" t="s">
        <v>314</v>
      </c>
      <c r="C42" s="392"/>
      <c r="D42" s="392"/>
      <c r="E42" s="392"/>
      <c r="F42" s="417">
        <f>F45</f>
        <v>18883575</v>
      </c>
      <c r="G42" s="417"/>
      <c r="H42" s="417"/>
    </row>
    <row r="43" spans="2:8" ht="15.75" x14ac:dyDescent="0.25">
      <c r="B43" s="358" t="s">
        <v>255</v>
      </c>
      <c r="C43" s="358"/>
      <c r="D43" s="358"/>
      <c r="E43" s="358"/>
      <c r="F43" s="359"/>
      <c r="G43" s="359"/>
      <c r="H43" s="359"/>
    </row>
    <row r="44" spans="2:8" ht="31.5" customHeight="1" x14ac:dyDescent="0.25">
      <c r="B44" s="358" t="s">
        <v>256</v>
      </c>
      <c r="C44" s="358"/>
      <c r="D44" s="358"/>
      <c r="E44" s="358"/>
      <c r="F44" s="359"/>
      <c r="G44" s="359"/>
      <c r="H44" s="359"/>
    </row>
    <row r="45" spans="2:8" ht="15.75" x14ac:dyDescent="0.25">
      <c r="B45" s="358" t="s">
        <v>77</v>
      </c>
      <c r="C45" s="358"/>
      <c r="D45" s="358"/>
      <c r="E45" s="358"/>
      <c r="F45" s="359">
        <f>L164</f>
        <v>18883575</v>
      </c>
      <c r="G45" s="359"/>
      <c r="H45" s="359"/>
    </row>
    <row r="46" spans="2:8" ht="15.75" x14ac:dyDescent="0.25">
      <c r="B46" s="392" t="s">
        <v>257</v>
      </c>
      <c r="C46" s="392"/>
      <c r="D46" s="392"/>
      <c r="E46" s="392"/>
      <c r="F46" s="359"/>
      <c r="G46" s="359"/>
      <c r="H46" s="359"/>
    </row>
    <row r="47" spans="2:8" ht="15.75" x14ac:dyDescent="0.25">
      <c r="B47" s="358"/>
      <c r="C47" s="358"/>
      <c r="D47" s="358"/>
      <c r="E47" s="358"/>
      <c r="F47" s="359"/>
      <c r="G47" s="359"/>
      <c r="H47" s="359"/>
    </row>
    <row r="48" spans="2:8" ht="15.75" x14ac:dyDescent="0.25">
      <c r="B48" s="392" t="s">
        <v>78</v>
      </c>
      <c r="C48" s="392"/>
      <c r="D48" s="392"/>
      <c r="E48" s="392"/>
      <c r="F48" s="417">
        <f>SUM(F49:H51)</f>
        <v>3720996.3</v>
      </c>
      <c r="G48" s="417"/>
      <c r="H48" s="417"/>
    </row>
    <row r="49" spans="2:17" ht="15.75" x14ac:dyDescent="0.25">
      <c r="B49" s="358" t="s">
        <v>79</v>
      </c>
      <c r="C49" s="358"/>
      <c r="D49" s="358"/>
      <c r="E49" s="358"/>
      <c r="F49" s="359">
        <f>M164</f>
        <v>3720996.3</v>
      </c>
      <c r="G49" s="359"/>
      <c r="H49" s="359"/>
    </row>
    <row r="50" spans="2:17" ht="15.75" x14ac:dyDescent="0.25">
      <c r="B50" s="358" t="s">
        <v>80</v>
      </c>
      <c r="C50" s="358"/>
      <c r="D50" s="358"/>
      <c r="E50" s="358"/>
      <c r="F50" s="359">
        <v>0</v>
      </c>
      <c r="G50" s="359"/>
      <c r="H50" s="359"/>
    </row>
    <row r="51" spans="2:17" ht="15.75" x14ac:dyDescent="0.25">
      <c r="B51" s="358" t="s">
        <v>81</v>
      </c>
      <c r="C51" s="358"/>
      <c r="D51" s="358"/>
      <c r="E51" s="358"/>
      <c r="F51" s="359">
        <v>0</v>
      </c>
      <c r="G51" s="359"/>
      <c r="H51" s="359"/>
    </row>
    <row r="52" spans="2:17" ht="15.75" x14ac:dyDescent="0.25">
      <c r="B52" s="392" t="s">
        <v>82</v>
      </c>
      <c r="C52" s="392"/>
      <c r="D52" s="392"/>
      <c r="E52" s="392"/>
      <c r="F52" s="417">
        <f>F35+F48</f>
        <v>22604571.300000001</v>
      </c>
      <c r="G52" s="417"/>
      <c r="H52" s="417"/>
    </row>
    <row r="54" spans="2:17" ht="15.75" x14ac:dyDescent="0.25">
      <c r="B54" s="310" t="s">
        <v>83</v>
      </c>
      <c r="C54" s="310"/>
      <c r="D54" s="310"/>
      <c r="E54" s="310"/>
      <c r="F54" s="310"/>
      <c r="G54" s="310"/>
      <c r="H54" s="310"/>
    </row>
    <row r="55" spans="2:17" ht="16.149999999999999" customHeight="1" x14ac:dyDescent="0.25">
      <c r="B55" s="407" t="s">
        <v>84</v>
      </c>
      <c r="C55" s="311" t="s">
        <v>85</v>
      </c>
      <c r="D55" s="311" t="s">
        <v>86</v>
      </c>
      <c r="E55" s="311" t="s">
        <v>87</v>
      </c>
      <c r="F55" s="311" t="s">
        <v>88</v>
      </c>
      <c r="G55" s="311" t="s">
        <v>89</v>
      </c>
      <c r="H55" s="311" t="s">
        <v>90</v>
      </c>
      <c r="I55" s="311" t="s">
        <v>91</v>
      </c>
      <c r="J55" s="311"/>
      <c r="K55" s="311"/>
      <c r="L55" s="311"/>
      <c r="M55" s="311"/>
      <c r="N55" s="311" t="s">
        <v>6</v>
      </c>
      <c r="O55" s="311"/>
      <c r="P55" s="311" t="s">
        <v>92</v>
      </c>
      <c r="Q55" s="311" t="s">
        <v>93</v>
      </c>
    </row>
    <row r="56" spans="2:17" ht="46.9" customHeight="1" x14ac:dyDescent="0.25">
      <c r="B56" s="408"/>
      <c r="C56" s="311"/>
      <c r="D56" s="311"/>
      <c r="E56" s="311"/>
      <c r="F56" s="311"/>
      <c r="G56" s="311"/>
      <c r="H56" s="311"/>
      <c r="I56" s="311" t="s">
        <v>45</v>
      </c>
      <c r="J56" s="311" t="s">
        <v>94</v>
      </c>
      <c r="K56" s="311"/>
      <c r="L56" s="311"/>
      <c r="M56" s="311" t="s">
        <v>753</v>
      </c>
      <c r="N56" s="311" t="s">
        <v>96</v>
      </c>
      <c r="O56" s="311" t="s">
        <v>97</v>
      </c>
      <c r="P56" s="311"/>
      <c r="Q56" s="311"/>
    </row>
    <row r="57" spans="2:17" ht="96" customHeight="1" x14ac:dyDescent="0.25">
      <c r="B57" s="409"/>
      <c r="C57" s="311"/>
      <c r="D57" s="311"/>
      <c r="E57" s="311"/>
      <c r="F57" s="311"/>
      <c r="G57" s="311"/>
      <c r="H57" s="311"/>
      <c r="I57" s="311"/>
      <c r="J57" s="3" t="s">
        <v>98</v>
      </c>
      <c r="K57" s="3" t="s">
        <v>99</v>
      </c>
      <c r="L57" s="3" t="s">
        <v>100</v>
      </c>
      <c r="M57" s="311"/>
      <c r="N57" s="311"/>
      <c r="O57" s="311"/>
      <c r="P57" s="311"/>
      <c r="Q57" s="311"/>
    </row>
    <row r="58" spans="2:17" ht="15.75" x14ac:dyDescent="0.25">
      <c r="B58" s="4">
        <v>1</v>
      </c>
      <c r="C58" s="4">
        <v>2</v>
      </c>
      <c r="D58" s="4">
        <v>3</v>
      </c>
      <c r="E58" s="4">
        <v>4</v>
      </c>
      <c r="F58" s="4">
        <v>5</v>
      </c>
      <c r="G58" s="4">
        <v>6</v>
      </c>
      <c r="H58" s="4">
        <v>7</v>
      </c>
      <c r="I58" s="4">
        <v>8</v>
      </c>
      <c r="J58" s="4">
        <v>9</v>
      </c>
      <c r="K58" s="4">
        <v>10</v>
      </c>
      <c r="L58" s="4">
        <v>11</v>
      </c>
      <c r="M58" s="4">
        <v>12</v>
      </c>
      <c r="N58" s="4">
        <v>13</v>
      </c>
      <c r="O58" s="4">
        <v>14</v>
      </c>
      <c r="P58" s="4">
        <v>15</v>
      </c>
      <c r="Q58" s="4">
        <v>16</v>
      </c>
    </row>
    <row r="59" spans="2:17" ht="15.75" customHeight="1" x14ac:dyDescent="0.25">
      <c r="B59" s="410" t="s">
        <v>258</v>
      </c>
      <c r="C59" s="324" t="s">
        <v>101</v>
      </c>
      <c r="D59" s="293" t="s">
        <v>259</v>
      </c>
      <c r="E59" s="293" t="s">
        <v>260</v>
      </c>
      <c r="F59" s="293" t="s">
        <v>261</v>
      </c>
      <c r="G59" s="293" t="s">
        <v>262</v>
      </c>
      <c r="H59" s="324" t="s">
        <v>102</v>
      </c>
      <c r="I59" s="336">
        <f>I164</f>
        <v>22604571.300000001</v>
      </c>
      <c r="J59" s="336">
        <f>J164</f>
        <v>0</v>
      </c>
      <c r="K59" s="336">
        <f>K164</f>
        <v>0</v>
      </c>
      <c r="L59" s="336">
        <f>L164</f>
        <v>18883575</v>
      </c>
      <c r="M59" s="336">
        <f>M164</f>
        <v>3720996.3</v>
      </c>
      <c r="N59" s="293" t="s">
        <v>263</v>
      </c>
      <c r="O59" s="39">
        <f>SUM(O91,O127,O133,O141,O159,O163)</f>
        <v>1647</v>
      </c>
      <c r="P59" s="416"/>
      <c r="Q59" s="324"/>
    </row>
    <row r="60" spans="2:17" ht="15.75" customHeight="1" x14ac:dyDescent="0.25">
      <c r="B60" s="411"/>
      <c r="C60" s="325"/>
      <c r="D60" s="296"/>
      <c r="E60" s="296"/>
      <c r="F60" s="296"/>
      <c r="G60" s="296"/>
      <c r="H60" s="325"/>
      <c r="I60" s="337"/>
      <c r="J60" s="337"/>
      <c r="K60" s="337"/>
      <c r="L60" s="337"/>
      <c r="M60" s="337"/>
      <c r="N60" s="296"/>
      <c r="O60" s="209"/>
      <c r="P60" s="418"/>
      <c r="Q60" s="325"/>
    </row>
    <row r="61" spans="2:17" ht="33.75" customHeight="1" x14ac:dyDescent="0.25">
      <c r="B61" s="411"/>
      <c r="C61" s="325"/>
      <c r="D61" s="296"/>
      <c r="E61" s="296"/>
      <c r="F61" s="296"/>
      <c r="G61" s="296"/>
      <c r="H61" s="325"/>
      <c r="I61" s="337"/>
      <c r="J61" s="337"/>
      <c r="K61" s="337"/>
      <c r="L61" s="337"/>
      <c r="M61" s="337"/>
      <c r="N61" s="297"/>
      <c r="O61" s="11" t="s">
        <v>23</v>
      </c>
      <c r="P61" s="418"/>
      <c r="Q61" s="325"/>
    </row>
    <row r="62" spans="2:17" ht="15.75" customHeight="1" x14ac:dyDescent="0.25">
      <c r="B62" s="411"/>
      <c r="C62" s="325"/>
      <c r="D62" s="296"/>
      <c r="E62" s="296"/>
      <c r="F62" s="296"/>
      <c r="G62" s="296"/>
      <c r="H62" s="325"/>
      <c r="I62" s="337"/>
      <c r="J62" s="337"/>
      <c r="K62" s="337"/>
      <c r="L62" s="337"/>
      <c r="M62" s="337"/>
      <c r="N62" s="293" t="s">
        <v>264</v>
      </c>
      <c r="O62" s="210">
        <f>O139</f>
        <v>135</v>
      </c>
      <c r="P62" s="418"/>
      <c r="Q62" s="325"/>
    </row>
    <row r="63" spans="2:17" ht="15.75" customHeight="1" x14ac:dyDescent="0.25">
      <c r="B63" s="411"/>
      <c r="C63" s="325"/>
      <c r="D63" s="296"/>
      <c r="E63" s="296"/>
      <c r="F63" s="296"/>
      <c r="G63" s="296"/>
      <c r="H63" s="325"/>
      <c r="I63" s="337"/>
      <c r="J63" s="337"/>
      <c r="K63" s="337"/>
      <c r="L63" s="337"/>
      <c r="M63" s="337"/>
      <c r="N63" s="296"/>
      <c r="O63" s="190"/>
      <c r="P63" s="418"/>
      <c r="Q63" s="325"/>
    </row>
    <row r="64" spans="2:17" ht="39.75" customHeight="1" x14ac:dyDescent="0.25">
      <c r="B64" s="411"/>
      <c r="C64" s="325"/>
      <c r="D64" s="296"/>
      <c r="E64" s="296"/>
      <c r="F64" s="296"/>
      <c r="G64" s="296"/>
      <c r="H64" s="325"/>
      <c r="I64" s="337"/>
      <c r="J64" s="337"/>
      <c r="K64" s="337"/>
      <c r="L64" s="337"/>
      <c r="M64" s="337"/>
      <c r="N64" s="297"/>
      <c r="O64" s="11" t="s">
        <v>23</v>
      </c>
      <c r="P64" s="418"/>
      <c r="Q64" s="325"/>
    </row>
    <row r="65" spans="2:17" ht="15.75" customHeight="1" x14ac:dyDescent="0.25">
      <c r="B65" s="411"/>
      <c r="C65" s="325"/>
      <c r="D65" s="296"/>
      <c r="E65" s="296"/>
      <c r="F65" s="296"/>
      <c r="G65" s="296"/>
      <c r="H65" s="325"/>
      <c r="I65" s="337"/>
      <c r="J65" s="337"/>
      <c r="K65" s="337"/>
      <c r="L65" s="337"/>
      <c r="M65" s="337"/>
      <c r="N65" s="293" t="s">
        <v>304</v>
      </c>
      <c r="O65" s="610">
        <v>14.5</v>
      </c>
      <c r="P65" s="418"/>
      <c r="Q65" s="325"/>
    </row>
    <row r="66" spans="2:17" ht="15.75" customHeight="1" x14ac:dyDescent="0.25">
      <c r="B66" s="411"/>
      <c r="C66" s="325"/>
      <c r="D66" s="296"/>
      <c r="E66" s="296"/>
      <c r="F66" s="296"/>
      <c r="G66" s="296"/>
      <c r="H66" s="325"/>
      <c r="I66" s="337"/>
      <c r="J66" s="337"/>
      <c r="K66" s="337"/>
      <c r="L66" s="337"/>
      <c r="M66" s="337"/>
      <c r="N66" s="296"/>
      <c r="O66" s="281"/>
      <c r="P66" s="418"/>
      <c r="Q66" s="325"/>
    </row>
    <row r="67" spans="2:17" ht="34.5" customHeight="1" x14ac:dyDescent="0.25">
      <c r="B67" s="411"/>
      <c r="C67" s="325"/>
      <c r="D67" s="296"/>
      <c r="E67" s="296"/>
      <c r="F67" s="296"/>
      <c r="G67" s="296"/>
      <c r="H67" s="325"/>
      <c r="I67" s="337"/>
      <c r="J67" s="337"/>
      <c r="K67" s="337"/>
      <c r="L67" s="337"/>
      <c r="M67" s="337"/>
      <c r="N67" s="297"/>
      <c r="O67" s="53" t="s">
        <v>23</v>
      </c>
      <c r="P67" s="418"/>
      <c r="Q67" s="325"/>
    </row>
    <row r="68" spans="2:17" ht="15.75" customHeight="1" x14ac:dyDescent="0.25">
      <c r="B68" s="411"/>
      <c r="C68" s="325"/>
      <c r="D68" s="296"/>
      <c r="E68" s="296"/>
      <c r="F68" s="296"/>
      <c r="G68" s="296"/>
      <c r="H68" s="325"/>
      <c r="I68" s="337"/>
      <c r="J68" s="337"/>
      <c r="K68" s="337"/>
      <c r="L68" s="337"/>
      <c r="M68" s="337"/>
      <c r="N68" s="298" t="s">
        <v>265</v>
      </c>
      <c r="O68" s="611">
        <f>SUM(O96,O102,O108,O114,O122,O130,O142,O155,O160)</f>
        <v>8443</v>
      </c>
      <c r="P68" s="419"/>
      <c r="Q68" s="325"/>
    </row>
    <row r="69" spans="2:17" ht="33" customHeight="1" x14ac:dyDescent="0.25">
      <c r="B69" s="411"/>
      <c r="C69" s="325"/>
      <c r="D69" s="296"/>
      <c r="E69" s="296"/>
      <c r="F69" s="296"/>
      <c r="G69" s="296"/>
      <c r="H69" s="325"/>
      <c r="I69" s="337"/>
      <c r="J69" s="337"/>
      <c r="K69" s="337"/>
      <c r="L69" s="337"/>
      <c r="M69" s="337"/>
      <c r="N69" s="335"/>
      <c r="O69" s="282"/>
      <c r="P69" s="419"/>
      <c r="Q69" s="325"/>
    </row>
    <row r="70" spans="2:17" ht="19.5" customHeight="1" x14ac:dyDescent="0.25">
      <c r="B70" s="411"/>
      <c r="C70" s="325"/>
      <c r="D70" s="296"/>
      <c r="E70" s="296"/>
      <c r="F70" s="296"/>
      <c r="G70" s="296"/>
      <c r="H70" s="325"/>
      <c r="I70" s="337"/>
      <c r="J70" s="337"/>
      <c r="K70" s="337"/>
      <c r="L70" s="337"/>
      <c r="M70" s="337"/>
      <c r="N70" s="340"/>
      <c r="O70" s="11" t="s">
        <v>23</v>
      </c>
      <c r="P70" s="419"/>
      <c r="Q70" s="325"/>
    </row>
    <row r="71" spans="2:17" ht="15.75" customHeight="1" x14ac:dyDescent="0.25">
      <c r="B71" s="411"/>
      <c r="C71" s="325"/>
      <c r="D71" s="296"/>
      <c r="E71" s="296"/>
      <c r="F71" s="296"/>
      <c r="G71" s="296"/>
      <c r="H71" s="325"/>
      <c r="I71" s="337"/>
      <c r="J71" s="337"/>
      <c r="K71" s="337"/>
      <c r="L71" s="337"/>
      <c r="M71" s="337"/>
      <c r="N71" s="293" t="s">
        <v>294</v>
      </c>
      <c r="O71" s="111">
        <f>SUM(O101,O112,O125,O129,O138,O158,O162)</f>
        <v>1785</v>
      </c>
      <c r="P71" s="418"/>
      <c r="Q71" s="325"/>
    </row>
    <row r="72" spans="2:17" ht="15.75" customHeight="1" x14ac:dyDescent="0.25">
      <c r="B72" s="411"/>
      <c r="C72" s="325"/>
      <c r="D72" s="296"/>
      <c r="E72" s="296"/>
      <c r="F72" s="296"/>
      <c r="G72" s="296"/>
      <c r="H72" s="325"/>
      <c r="I72" s="337"/>
      <c r="J72" s="337"/>
      <c r="K72" s="337"/>
      <c r="L72" s="337"/>
      <c r="M72" s="337"/>
      <c r="N72" s="296"/>
      <c r="O72" s="111"/>
      <c r="P72" s="418"/>
      <c r="Q72" s="325"/>
    </row>
    <row r="73" spans="2:17" ht="32.25" customHeight="1" x14ac:dyDescent="0.25">
      <c r="B73" s="411"/>
      <c r="C73" s="325"/>
      <c r="D73" s="296"/>
      <c r="E73" s="296"/>
      <c r="F73" s="296"/>
      <c r="G73" s="296"/>
      <c r="H73" s="325"/>
      <c r="I73" s="337"/>
      <c r="J73" s="337"/>
      <c r="K73" s="337"/>
      <c r="L73" s="337"/>
      <c r="M73" s="337"/>
      <c r="N73" s="297"/>
      <c r="O73" s="11" t="s">
        <v>23</v>
      </c>
      <c r="P73" s="418"/>
      <c r="Q73" s="325"/>
    </row>
    <row r="74" spans="2:17" ht="15.75" customHeight="1" x14ac:dyDescent="0.25">
      <c r="B74" s="411"/>
      <c r="C74" s="325"/>
      <c r="D74" s="296"/>
      <c r="E74" s="296"/>
      <c r="F74" s="296"/>
      <c r="G74" s="296"/>
      <c r="H74" s="325"/>
      <c r="I74" s="337"/>
      <c r="J74" s="337"/>
      <c r="K74" s="337"/>
      <c r="L74" s="337"/>
      <c r="M74" s="337"/>
      <c r="N74" s="293" t="s">
        <v>266</v>
      </c>
      <c r="O74" s="39">
        <f>SUM(O89,O131)</f>
        <v>70</v>
      </c>
      <c r="P74" s="418"/>
      <c r="Q74" s="325"/>
    </row>
    <row r="75" spans="2:17" ht="15.75" customHeight="1" x14ac:dyDescent="0.25">
      <c r="B75" s="411"/>
      <c r="C75" s="325"/>
      <c r="D75" s="296"/>
      <c r="E75" s="296"/>
      <c r="F75" s="296"/>
      <c r="G75" s="296"/>
      <c r="H75" s="325"/>
      <c r="I75" s="337"/>
      <c r="J75" s="337"/>
      <c r="K75" s="337"/>
      <c r="L75" s="337"/>
      <c r="M75" s="337"/>
      <c r="N75" s="296"/>
      <c r="O75" s="111"/>
      <c r="P75" s="418"/>
      <c r="Q75" s="325"/>
    </row>
    <row r="76" spans="2:17" ht="15.75" x14ac:dyDescent="0.25">
      <c r="B76" s="411"/>
      <c r="C76" s="325"/>
      <c r="D76" s="296"/>
      <c r="E76" s="296"/>
      <c r="F76" s="296"/>
      <c r="G76" s="296"/>
      <c r="H76" s="325"/>
      <c r="I76" s="337"/>
      <c r="J76" s="337"/>
      <c r="K76" s="337"/>
      <c r="L76" s="337"/>
      <c r="M76" s="337"/>
      <c r="N76" s="297"/>
      <c r="O76" s="11" t="s">
        <v>23</v>
      </c>
      <c r="P76" s="418"/>
      <c r="Q76" s="325"/>
    </row>
    <row r="77" spans="2:17" ht="15.75" customHeight="1" x14ac:dyDescent="0.25">
      <c r="B77" s="411"/>
      <c r="C77" s="325"/>
      <c r="D77" s="296"/>
      <c r="E77" s="296"/>
      <c r="F77" s="296"/>
      <c r="G77" s="296"/>
      <c r="H77" s="325"/>
      <c r="I77" s="337"/>
      <c r="J77" s="337"/>
      <c r="K77" s="337"/>
      <c r="L77" s="337"/>
      <c r="M77" s="337"/>
      <c r="N77" s="293" t="s">
        <v>267</v>
      </c>
      <c r="O77" s="612">
        <f>SUM(O92,O103,O116,O152)</f>
        <v>9</v>
      </c>
      <c r="P77" s="418"/>
      <c r="Q77" s="325"/>
    </row>
    <row r="78" spans="2:17" ht="15.75" customHeight="1" x14ac:dyDescent="0.25">
      <c r="B78" s="411"/>
      <c r="C78" s="325"/>
      <c r="D78" s="296"/>
      <c r="E78" s="296"/>
      <c r="F78" s="296"/>
      <c r="G78" s="296"/>
      <c r="H78" s="325"/>
      <c r="I78" s="337"/>
      <c r="J78" s="337"/>
      <c r="K78" s="337"/>
      <c r="L78" s="337"/>
      <c r="M78" s="337"/>
      <c r="N78" s="296"/>
      <c r="O78" s="281"/>
      <c r="P78" s="418"/>
      <c r="Q78" s="325"/>
    </row>
    <row r="79" spans="2:17" ht="47.25" customHeight="1" x14ac:dyDescent="0.25">
      <c r="B79" s="411"/>
      <c r="C79" s="325"/>
      <c r="D79" s="296"/>
      <c r="E79" s="296"/>
      <c r="F79" s="296"/>
      <c r="G79" s="296"/>
      <c r="H79" s="325"/>
      <c r="I79" s="337"/>
      <c r="J79" s="337"/>
      <c r="K79" s="337"/>
      <c r="L79" s="337"/>
      <c r="M79" s="337"/>
      <c r="N79" s="297"/>
      <c r="O79" s="11" t="s">
        <v>23</v>
      </c>
      <c r="P79" s="418"/>
      <c r="Q79" s="325"/>
    </row>
    <row r="80" spans="2:17" ht="15.75" customHeight="1" x14ac:dyDescent="0.25">
      <c r="B80" s="411"/>
      <c r="C80" s="325"/>
      <c r="D80" s="296"/>
      <c r="E80" s="296"/>
      <c r="F80" s="296"/>
      <c r="G80" s="296"/>
      <c r="H80" s="325"/>
      <c r="I80" s="337"/>
      <c r="J80" s="337"/>
      <c r="K80" s="337"/>
      <c r="L80" s="337"/>
      <c r="M80" s="337"/>
      <c r="N80" s="293" t="s">
        <v>268</v>
      </c>
      <c r="O80" s="39">
        <f>SUM(O90,O124,O132,O134,O156,O161)</f>
        <v>1869</v>
      </c>
      <c r="P80" s="418"/>
      <c r="Q80" s="325"/>
    </row>
    <row r="81" spans="2:19" ht="15.75" customHeight="1" x14ac:dyDescent="0.25">
      <c r="B81" s="411"/>
      <c r="C81" s="325"/>
      <c r="D81" s="296"/>
      <c r="E81" s="296"/>
      <c r="F81" s="296"/>
      <c r="G81" s="296"/>
      <c r="H81" s="325"/>
      <c r="I81" s="337"/>
      <c r="J81" s="337"/>
      <c r="K81" s="337"/>
      <c r="L81" s="337"/>
      <c r="M81" s="337"/>
      <c r="N81" s="296"/>
      <c r="O81" s="111"/>
      <c r="P81" s="418"/>
      <c r="Q81" s="325"/>
    </row>
    <row r="82" spans="2:19" ht="23.25" customHeight="1" x14ac:dyDescent="0.25">
      <c r="B82" s="411"/>
      <c r="C82" s="325"/>
      <c r="D82" s="296"/>
      <c r="E82" s="296"/>
      <c r="F82" s="296"/>
      <c r="G82" s="296"/>
      <c r="H82" s="325"/>
      <c r="I82" s="337"/>
      <c r="J82" s="337"/>
      <c r="K82" s="337"/>
      <c r="L82" s="337"/>
      <c r="M82" s="337"/>
      <c r="N82" s="296"/>
      <c r="O82" s="53" t="s">
        <v>23</v>
      </c>
      <c r="P82" s="418"/>
      <c r="Q82" s="325"/>
    </row>
    <row r="83" spans="2:19" ht="15.75" customHeight="1" x14ac:dyDescent="0.25">
      <c r="B83" s="411"/>
      <c r="C83" s="325"/>
      <c r="D83" s="296"/>
      <c r="E83" s="296"/>
      <c r="F83" s="296"/>
      <c r="G83" s="296"/>
      <c r="H83" s="325"/>
      <c r="I83" s="337"/>
      <c r="J83" s="337"/>
      <c r="K83" s="337"/>
      <c r="L83" s="337"/>
      <c r="M83" s="338"/>
      <c r="N83" s="293" t="s">
        <v>269</v>
      </c>
      <c r="O83" s="611">
        <f>SUM(O94,O100,O105,O110,O118,O128,O135,O153,O157)</f>
        <v>10749</v>
      </c>
      <c r="P83" s="419"/>
      <c r="Q83" s="325"/>
    </row>
    <row r="84" spans="2:19" ht="24" customHeight="1" x14ac:dyDescent="0.25">
      <c r="B84" s="411"/>
      <c r="C84" s="325"/>
      <c r="D84" s="296"/>
      <c r="E84" s="296"/>
      <c r="F84" s="296"/>
      <c r="G84" s="296"/>
      <c r="H84" s="325"/>
      <c r="I84" s="337"/>
      <c r="J84" s="337"/>
      <c r="K84" s="337"/>
      <c r="L84" s="337"/>
      <c r="M84" s="338"/>
      <c r="N84" s="296"/>
      <c r="O84" s="282"/>
      <c r="P84" s="419"/>
      <c r="Q84" s="325"/>
    </row>
    <row r="85" spans="2:19" ht="23.25" customHeight="1" x14ac:dyDescent="0.25">
      <c r="B85" s="411"/>
      <c r="C85" s="325"/>
      <c r="D85" s="296"/>
      <c r="E85" s="296"/>
      <c r="F85" s="296"/>
      <c r="G85" s="296"/>
      <c r="H85" s="325"/>
      <c r="I85" s="337"/>
      <c r="J85" s="337"/>
      <c r="K85" s="337"/>
      <c r="L85" s="337"/>
      <c r="M85" s="338"/>
      <c r="N85" s="297"/>
      <c r="O85" s="53" t="s">
        <v>23</v>
      </c>
      <c r="P85" s="419"/>
      <c r="Q85" s="325"/>
    </row>
    <row r="86" spans="2:19" ht="15.75" customHeight="1" x14ac:dyDescent="0.25">
      <c r="B86" s="411"/>
      <c r="C86" s="325"/>
      <c r="D86" s="296"/>
      <c r="E86" s="296"/>
      <c r="F86" s="296"/>
      <c r="G86" s="296"/>
      <c r="H86" s="325"/>
      <c r="I86" s="337"/>
      <c r="J86" s="337"/>
      <c r="K86" s="337"/>
      <c r="L86" s="337"/>
      <c r="M86" s="337"/>
      <c r="N86" s="335" t="s">
        <v>270</v>
      </c>
      <c r="O86" s="12">
        <f>O136</f>
        <v>5</v>
      </c>
      <c r="P86" s="419"/>
      <c r="Q86" s="325"/>
    </row>
    <row r="87" spans="2:19" ht="15.75" customHeight="1" x14ac:dyDescent="0.25">
      <c r="B87" s="411"/>
      <c r="C87" s="325"/>
      <c r="D87" s="296"/>
      <c r="E87" s="296"/>
      <c r="F87" s="296"/>
      <c r="G87" s="296"/>
      <c r="H87" s="325"/>
      <c r="I87" s="337"/>
      <c r="J87" s="337"/>
      <c r="K87" s="337"/>
      <c r="L87" s="337"/>
      <c r="M87" s="337"/>
      <c r="N87" s="335"/>
      <c r="O87" s="190"/>
      <c r="P87" s="419"/>
      <c r="Q87" s="325"/>
    </row>
    <row r="88" spans="2:19" ht="15.75" x14ac:dyDescent="0.25">
      <c r="B88" s="412"/>
      <c r="C88" s="326"/>
      <c r="D88" s="297"/>
      <c r="E88" s="297"/>
      <c r="F88" s="297"/>
      <c r="G88" s="297"/>
      <c r="H88" s="326"/>
      <c r="I88" s="339"/>
      <c r="J88" s="339"/>
      <c r="K88" s="339"/>
      <c r="L88" s="339"/>
      <c r="M88" s="339"/>
      <c r="N88" s="340"/>
      <c r="O88" s="11" t="s">
        <v>23</v>
      </c>
      <c r="P88" s="420"/>
      <c r="Q88" s="326"/>
    </row>
    <row r="89" spans="2:19" ht="31.5" customHeight="1" x14ac:dyDescent="0.25">
      <c r="B89" s="293" t="s">
        <v>271</v>
      </c>
      <c r="C89" s="345"/>
      <c r="D89" s="287" t="s">
        <v>272</v>
      </c>
      <c r="E89" s="287" t="s">
        <v>534</v>
      </c>
      <c r="F89" s="347"/>
      <c r="G89" s="287" t="s">
        <v>262</v>
      </c>
      <c r="H89" s="341"/>
      <c r="I89" s="336">
        <v>319955.3</v>
      </c>
      <c r="J89" s="336">
        <v>0</v>
      </c>
      <c r="K89" s="336">
        <v>0</v>
      </c>
      <c r="L89" s="336">
        <v>271962</v>
      </c>
      <c r="M89" s="336">
        <v>47993.3</v>
      </c>
      <c r="N89" s="80" t="s">
        <v>596</v>
      </c>
      <c r="O89" s="111">
        <v>15</v>
      </c>
      <c r="P89" s="324" t="s">
        <v>274</v>
      </c>
      <c r="Q89" s="324" t="s">
        <v>273</v>
      </c>
    </row>
    <row r="90" spans="2:19" ht="47.25" x14ac:dyDescent="0.25">
      <c r="B90" s="296"/>
      <c r="C90" s="346"/>
      <c r="D90" s="288"/>
      <c r="E90" s="288"/>
      <c r="F90" s="348"/>
      <c r="G90" s="288"/>
      <c r="H90" s="342"/>
      <c r="I90" s="337"/>
      <c r="J90" s="337"/>
      <c r="K90" s="337"/>
      <c r="L90" s="337"/>
      <c r="M90" s="337"/>
      <c r="N90" s="80" t="s">
        <v>597</v>
      </c>
      <c r="O90" s="39">
        <v>182</v>
      </c>
      <c r="P90" s="325"/>
      <c r="Q90" s="325"/>
      <c r="S90" s="71"/>
    </row>
    <row r="91" spans="2:19" ht="61.5" customHeight="1" x14ac:dyDescent="0.25">
      <c r="B91" s="296"/>
      <c r="C91" s="346"/>
      <c r="D91" s="288"/>
      <c r="E91" s="288"/>
      <c r="F91" s="348"/>
      <c r="G91" s="288"/>
      <c r="H91" s="342"/>
      <c r="I91" s="337"/>
      <c r="J91" s="337"/>
      <c r="K91" s="337"/>
      <c r="L91" s="337"/>
      <c r="M91" s="337"/>
      <c r="N91" s="80" t="s">
        <v>598</v>
      </c>
      <c r="O91" s="25">
        <v>182</v>
      </c>
      <c r="P91" s="326"/>
      <c r="Q91" s="326"/>
    </row>
    <row r="92" spans="2:19" ht="36" customHeight="1" x14ac:dyDescent="0.25">
      <c r="B92" s="293" t="s">
        <v>275</v>
      </c>
      <c r="C92" s="345"/>
      <c r="D92" s="287" t="s">
        <v>272</v>
      </c>
      <c r="E92" s="614" t="s">
        <v>768</v>
      </c>
      <c r="F92" s="347"/>
      <c r="G92" s="287" t="s">
        <v>262</v>
      </c>
      <c r="H92" s="341"/>
      <c r="I92" s="336">
        <v>1080045</v>
      </c>
      <c r="J92" s="336">
        <v>0</v>
      </c>
      <c r="K92" s="336">
        <v>0</v>
      </c>
      <c r="L92" s="336">
        <v>918038</v>
      </c>
      <c r="M92" s="336">
        <v>162007</v>
      </c>
      <c r="N92" s="287" t="s">
        <v>599</v>
      </c>
      <c r="O92" s="609">
        <v>2</v>
      </c>
      <c r="P92" s="324" t="s">
        <v>459</v>
      </c>
      <c r="Q92" s="324" t="s">
        <v>528</v>
      </c>
    </row>
    <row r="93" spans="2:19" ht="29.25" customHeight="1" x14ac:dyDescent="0.25">
      <c r="B93" s="296"/>
      <c r="C93" s="346"/>
      <c r="D93" s="288"/>
      <c r="E93" s="615"/>
      <c r="F93" s="348"/>
      <c r="G93" s="288"/>
      <c r="H93" s="342"/>
      <c r="I93" s="337"/>
      <c r="J93" s="337"/>
      <c r="K93" s="337"/>
      <c r="L93" s="337"/>
      <c r="M93" s="337"/>
      <c r="N93" s="289"/>
      <c r="O93" s="283"/>
      <c r="P93" s="325"/>
      <c r="Q93" s="325"/>
    </row>
    <row r="94" spans="2:19" ht="31.5" customHeight="1" x14ac:dyDescent="0.25">
      <c r="B94" s="296"/>
      <c r="C94" s="346"/>
      <c r="D94" s="288"/>
      <c r="E94" s="615"/>
      <c r="F94" s="348"/>
      <c r="G94" s="288"/>
      <c r="H94" s="342"/>
      <c r="I94" s="337"/>
      <c r="J94" s="337"/>
      <c r="K94" s="337"/>
      <c r="L94" s="337"/>
      <c r="M94" s="337"/>
      <c r="N94" s="287" t="s">
        <v>600</v>
      </c>
      <c r="O94" s="609">
        <v>1050</v>
      </c>
      <c r="P94" s="325"/>
      <c r="Q94" s="325"/>
    </row>
    <row r="95" spans="2:19" ht="15.75" x14ac:dyDescent="0.25">
      <c r="B95" s="296"/>
      <c r="C95" s="346"/>
      <c r="D95" s="288"/>
      <c r="E95" s="615"/>
      <c r="F95" s="348"/>
      <c r="G95" s="288"/>
      <c r="H95" s="342"/>
      <c r="I95" s="337"/>
      <c r="J95" s="337"/>
      <c r="K95" s="337"/>
      <c r="L95" s="337"/>
      <c r="M95" s="337"/>
      <c r="N95" s="289"/>
      <c r="O95" s="283"/>
      <c r="P95" s="325"/>
      <c r="Q95" s="325"/>
    </row>
    <row r="96" spans="2:19" ht="30" customHeight="1" x14ac:dyDescent="0.25">
      <c r="B96" s="296"/>
      <c r="C96" s="346"/>
      <c r="D96" s="288"/>
      <c r="E96" s="615"/>
      <c r="F96" s="348"/>
      <c r="G96" s="288"/>
      <c r="H96" s="342"/>
      <c r="I96" s="337"/>
      <c r="J96" s="337"/>
      <c r="K96" s="337"/>
      <c r="L96" s="337"/>
      <c r="M96" s="337"/>
      <c r="N96" s="287" t="s">
        <v>601</v>
      </c>
      <c r="O96" s="609">
        <v>734</v>
      </c>
      <c r="P96" s="325"/>
      <c r="Q96" s="325"/>
    </row>
    <row r="97" spans="2:19" ht="21.75" customHeight="1" x14ac:dyDescent="0.25">
      <c r="B97" s="296"/>
      <c r="C97" s="346"/>
      <c r="D97" s="288"/>
      <c r="E97" s="615"/>
      <c r="F97" s="348"/>
      <c r="G97" s="288"/>
      <c r="H97" s="342"/>
      <c r="I97" s="337"/>
      <c r="J97" s="337"/>
      <c r="K97" s="337"/>
      <c r="L97" s="337"/>
      <c r="M97" s="337"/>
      <c r="N97" s="289"/>
      <c r="O97" s="283"/>
      <c r="P97" s="325"/>
      <c r="Q97" s="325"/>
    </row>
    <row r="98" spans="2:19" ht="39" customHeight="1" x14ac:dyDescent="0.25">
      <c r="B98" s="296"/>
      <c r="C98" s="346"/>
      <c r="D98" s="288"/>
      <c r="E98" s="615"/>
      <c r="F98" s="348"/>
      <c r="G98" s="288"/>
      <c r="H98" s="342"/>
      <c r="I98" s="337"/>
      <c r="J98" s="337"/>
      <c r="K98" s="337"/>
      <c r="L98" s="337"/>
      <c r="M98" s="337"/>
      <c r="N98" s="287" t="s">
        <v>602</v>
      </c>
      <c r="O98" s="613">
        <v>33</v>
      </c>
      <c r="P98" s="325"/>
      <c r="Q98" s="325"/>
    </row>
    <row r="99" spans="2:19" ht="41.25" customHeight="1" x14ac:dyDescent="0.25">
      <c r="B99" s="52"/>
      <c r="C99" s="195"/>
      <c r="D99" s="267"/>
      <c r="E99" s="616"/>
      <c r="F99" s="269"/>
      <c r="G99" s="267"/>
      <c r="H99" s="268"/>
      <c r="I99" s="176"/>
      <c r="J99" s="176"/>
      <c r="K99" s="176"/>
      <c r="L99" s="176"/>
      <c r="M99" s="176"/>
      <c r="N99" s="289"/>
      <c r="O99" s="275"/>
      <c r="P99" s="89"/>
      <c r="Q99" s="89"/>
    </row>
    <row r="100" spans="2:19" ht="31.5" customHeight="1" x14ac:dyDescent="0.25">
      <c r="B100" s="293" t="s">
        <v>279</v>
      </c>
      <c r="C100" s="345"/>
      <c r="D100" s="287" t="s">
        <v>272</v>
      </c>
      <c r="E100" s="287" t="s">
        <v>540</v>
      </c>
      <c r="F100" s="347"/>
      <c r="G100" s="287" t="s">
        <v>262</v>
      </c>
      <c r="H100" s="341"/>
      <c r="I100" s="336">
        <f>SUM(J100:M102)</f>
        <v>800000</v>
      </c>
      <c r="J100" s="336">
        <v>0</v>
      </c>
      <c r="K100" s="336">
        <v>0</v>
      </c>
      <c r="L100" s="336">
        <v>680000</v>
      </c>
      <c r="M100" s="336">
        <v>120000</v>
      </c>
      <c r="N100" s="80" t="s">
        <v>600</v>
      </c>
      <c r="O100" s="39">
        <v>2480</v>
      </c>
      <c r="P100" s="324" t="s">
        <v>276</v>
      </c>
      <c r="Q100" s="324" t="s">
        <v>528</v>
      </c>
    </row>
    <row r="101" spans="2:19" ht="47.25" x14ac:dyDescent="0.25">
      <c r="B101" s="296"/>
      <c r="C101" s="346"/>
      <c r="D101" s="288"/>
      <c r="E101" s="288"/>
      <c r="F101" s="348"/>
      <c r="G101" s="288"/>
      <c r="H101" s="342"/>
      <c r="I101" s="337"/>
      <c r="J101" s="337"/>
      <c r="K101" s="337"/>
      <c r="L101" s="337"/>
      <c r="M101" s="337"/>
      <c r="N101" s="211" t="s">
        <v>603</v>
      </c>
      <c r="O101" s="39">
        <v>340</v>
      </c>
      <c r="P101" s="325"/>
      <c r="Q101" s="325"/>
    </row>
    <row r="102" spans="2:19" ht="94.5" customHeight="1" x14ac:dyDescent="0.25">
      <c r="B102" s="296"/>
      <c r="C102" s="346"/>
      <c r="D102" s="288"/>
      <c r="E102" s="288"/>
      <c r="F102" s="348"/>
      <c r="G102" s="288"/>
      <c r="H102" s="342"/>
      <c r="I102" s="337"/>
      <c r="J102" s="337"/>
      <c r="K102" s="337"/>
      <c r="L102" s="337"/>
      <c r="M102" s="337"/>
      <c r="N102" s="80" t="s">
        <v>601</v>
      </c>
      <c r="O102" s="25">
        <v>1335</v>
      </c>
      <c r="P102" s="326"/>
      <c r="Q102" s="326"/>
    </row>
    <row r="103" spans="2:19" ht="31.5" customHeight="1" x14ac:dyDescent="0.25">
      <c r="B103" s="293" t="s">
        <v>280</v>
      </c>
      <c r="C103" s="345"/>
      <c r="D103" s="287" t="s">
        <v>281</v>
      </c>
      <c r="E103" s="287" t="s">
        <v>282</v>
      </c>
      <c r="F103" s="347"/>
      <c r="G103" s="287" t="s">
        <v>262</v>
      </c>
      <c r="H103" s="341"/>
      <c r="I103" s="175">
        <f>SUM(J103,K103,L103,M103)</f>
        <v>671639</v>
      </c>
      <c r="J103" s="336">
        <v>0</v>
      </c>
      <c r="K103" s="336">
        <v>0</v>
      </c>
      <c r="L103" s="175">
        <v>570893</v>
      </c>
      <c r="M103" s="175">
        <v>100746</v>
      </c>
      <c r="N103" s="287" t="s">
        <v>599</v>
      </c>
      <c r="O103" s="441">
        <v>1</v>
      </c>
      <c r="P103" s="324" t="s">
        <v>749</v>
      </c>
      <c r="Q103" s="324" t="s">
        <v>284</v>
      </c>
    </row>
    <row r="104" spans="2:19" ht="39.75" customHeight="1" x14ac:dyDescent="0.25">
      <c r="B104" s="296"/>
      <c r="C104" s="346"/>
      <c r="D104" s="288"/>
      <c r="E104" s="288"/>
      <c r="F104" s="348"/>
      <c r="G104" s="288"/>
      <c r="H104" s="342"/>
      <c r="I104" s="337"/>
      <c r="J104" s="337"/>
      <c r="K104" s="337"/>
      <c r="L104" s="337"/>
      <c r="M104" s="337"/>
      <c r="N104" s="289"/>
      <c r="O104" s="442"/>
      <c r="P104" s="325"/>
      <c r="Q104" s="325"/>
      <c r="S104" s="22"/>
    </row>
    <row r="105" spans="2:19" ht="36.75" customHeight="1" x14ac:dyDescent="0.25">
      <c r="B105" s="296"/>
      <c r="C105" s="346"/>
      <c r="D105" s="288"/>
      <c r="E105" s="288"/>
      <c r="F105" s="348"/>
      <c r="G105" s="288"/>
      <c r="H105" s="342"/>
      <c r="I105" s="337"/>
      <c r="J105" s="337"/>
      <c r="K105" s="337"/>
      <c r="L105" s="337"/>
      <c r="M105" s="337"/>
      <c r="N105" s="287" t="s">
        <v>600</v>
      </c>
      <c r="O105" s="441">
        <v>124</v>
      </c>
      <c r="P105" s="325"/>
      <c r="Q105" s="325"/>
    </row>
    <row r="106" spans="2:19" x14ac:dyDescent="0.25">
      <c r="B106" s="296"/>
      <c r="C106" s="346"/>
      <c r="D106" s="288"/>
      <c r="E106" s="288"/>
      <c r="F106" s="348"/>
      <c r="G106" s="288"/>
      <c r="H106" s="342"/>
      <c r="I106" s="337"/>
      <c r="J106" s="337"/>
      <c r="K106" s="337"/>
      <c r="L106" s="337"/>
      <c r="M106" s="337"/>
      <c r="N106" s="289"/>
      <c r="O106" s="442"/>
      <c r="P106" s="325"/>
      <c r="Q106" s="325"/>
    </row>
    <row r="107" spans="2:19" ht="63" x14ac:dyDescent="0.25">
      <c r="B107" s="296"/>
      <c r="C107" s="346"/>
      <c r="D107" s="288"/>
      <c r="E107" s="288"/>
      <c r="F107" s="348"/>
      <c r="G107" s="288"/>
      <c r="H107" s="342"/>
      <c r="I107" s="337"/>
      <c r="J107" s="337"/>
      <c r="K107" s="337"/>
      <c r="L107" s="337"/>
      <c r="M107" s="337"/>
      <c r="N107" s="80" t="s">
        <v>602</v>
      </c>
      <c r="O107" s="39">
        <v>20</v>
      </c>
      <c r="P107" s="325"/>
      <c r="Q107" s="325"/>
    </row>
    <row r="108" spans="2:19" x14ac:dyDescent="0.25">
      <c r="B108" s="296"/>
      <c r="C108" s="346"/>
      <c r="D108" s="288"/>
      <c r="E108" s="288"/>
      <c r="F108" s="348"/>
      <c r="G108" s="288"/>
      <c r="H108" s="342"/>
      <c r="I108" s="337"/>
      <c r="J108" s="337"/>
      <c r="K108" s="337"/>
      <c r="L108" s="337"/>
      <c r="M108" s="337"/>
      <c r="N108" s="287" t="s">
        <v>601</v>
      </c>
      <c r="O108" s="324">
        <v>124</v>
      </c>
      <c r="P108" s="325"/>
      <c r="Q108" s="325"/>
    </row>
    <row r="109" spans="2:19" ht="44.25" customHeight="1" x14ac:dyDescent="0.25">
      <c r="B109" s="296"/>
      <c r="C109" s="346"/>
      <c r="D109" s="288"/>
      <c r="E109" s="288"/>
      <c r="F109" s="348"/>
      <c r="G109" s="288"/>
      <c r="H109" s="342"/>
      <c r="I109" s="339"/>
      <c r="J109" s="337"/>
      <c r="K109" s="337"/>
      <c r="L109" s="339"/>
      <c r="M109" s="339"/>
      <c r="N109" s="289"/>
      <c r="O109" s="326"/>
      <c r="P109" s="325"/>
      <c r="Q109" s="325"/>
    </row>
    <row r="110" spans="2:19" ht="31.5" customHeight="1" x14ac:dyDescent="0.25">
      <c r="B110" s="293" t="s">
        <v>285</v>
      </c>
      <c r="C110" s="351"/>
      <c r="D110" s="287" t="s">
        <v>281</v>
      </c>
      <c r="E110" s="287" t="s">
        <v>286</v>
      </c>
      <c r="F110" s="347"/>
      <c r="G110" s="287" t="s">
        <v>262</v>
      </c>
      <c r="H110" s="341"/>
      <c r="I110" s="175">
        <f>SUM(J110,K110,L110,M110)</f>
        <v>3834332</v>
      </c>
      <c r="J110" s="336">
        <v>0</v>
      </c>
      <c r="K110" s="336">
        <v>0</v>
      </c>
      <c r="L110" s="175">
        <v>3259182</v>
      </c>
      <c r="M110" s="175">
        <v>575150</v>
      </c>
      <c r="N110" s="315" t="s">
        <v>600</v>
      </c>
      <c r="O110" s="110">
        <v>988</v>
      </c>
      <c r="P110" s="324" t="s">
        <v>508</v>
      </c>
      <c r="Q110" s="324" t="s">
        <v>284</v>
      </c>
      <c r="S110" s="22"/>
    </row>
    <row r="111" spans="2:19" ht="25.5" customHeight="1" x14ac:dyDescent="0.25">
      <c r="B111" s="296"/>
      <c r="C111" s="352"/>
      <c r="D111" s="288"/>
      <c r="E111" s="288"/>
      <c r="F111" s="348"/>
      <c r="G111" s="288"/>
      <c r="H111" s="342"/>
      <c r="I111" s="337"/>
      <c r="J111" s="337"/>
      <c r="K111" s="337"/>
      <c r="L111" s="337"/>
      <c r="M111" s="337"/>
      <c r="N111" s="357"/>
      <c r="O111" s="212"/>
      <c r="P111" s="325"/>
      <c r="Q111" s="325"/>
    </row>
    <row r="112" spans="2:19" ht="39" customHeight="1" x14ac:dyDescent="0.25">
      <c r="B112" s="296"/>
      <c r="C112" s="352"/>
      <c r="D112" s="288"/>
      <c r="E112" s="288"/>
      <c r="F112" s="348"/>
      <c r="G112" s="288"/>
      <c r="H112" s="342"/>
      <c r="I112" s="337"/>
      <c r="J112" s="337"/>
      <c r="K112" s="337"/>
      <c r="L112" s="337"/>
      <c r="M112" s="337"/>
      <c r="N112" s="287" t="s">
        <v>603</v>
      </c>
      <c r="O112" s="213">
        <v>100</v>
      </c>
      <c r="P112" s="325"/>
      <c r="Q112" s="325"/>
    </row>
    <row r="113" spans="2:17" ht="15.75" x14ac:dyDescent="0.25">
      <c r="B113" s="296"/>
      <c r="C113" s="352"/>
      <c r="D113" s="288"/>
      <c r="E113" s="288"/>
      <c r="F113" s="348"/>
      <c r="G113" s="288"/>
      <c r="H113" s="342"/>
      <c r="I113" s="337"/>
      <c r="J113" s="337"/>
      <c r="K113" s="337"/>
      <c r="L113" s="337"/>
      <c r="M113" s="337"/>
      <c r="N113" s="289"/>
      <c r="O113" s="213"/>
      <c r="P113" s="325"/>
      <c r="Q113" s="325"/>
    </row>
    <row r="114" spans="2:17" ht="47.25" customHeight="1" x14ac:dyDescent="0.25">
      <c r="B114" s="296"/>
      <c r="C114" s="352"/>
      <c r="D114" s="288"/>
      <c r="E114" s="288"/>
      <c r="F114" s="348"/>
      <c r="G114" s="288"/>
      <c r="H114" s="342"/>
      <c r="I114" s="337"/>
      <c r="J114" s="337"/>
      <c r="K114" s="337"/>
      <c r="L114" s="337"/>
      <c r="M114" s="337"/>
      <c r="N114" s="315" t="s">
        <v>601</v>
      </c>
      <c r="O114" s="214">
        <v>785</v>
      </c>
      <c r="P114" s="325"/>
      <c r="Q114" s="325"/>
    </row>
    <row r="115" spans="2:17" ht="15.75" x14ac:dyDescent="0.25">
      <c r="B115" s="297"/>
      <c r="C115" s="196"/>
      <c r="D115" s="289"/>
      <c r="E115" s="289"/>
      <c r="F115" s="349"/>
      <c r="G115" s="289"/>
      <c r="H115" s="350"/>
      <c r="I115" s="339"/>
      <c r="J115" s="339"/>
      <c r="K115" s="339"/>
      <c r="L115" s="339"/>
      <c r="M115" s="339"/>
      <c r="N115" s="357"/>
      <c r="O115" s="215"/>
      <c r="P115" s="326"/>
      <c r="Q115" s="326"/>
    </row>
    <row r="116" spans="2:17" ht="63" customHeight="1" x14ac:dyDescent="0.25">
      <c r="B116" s="293" t="s">
        <v>480</v>
      </c>
      <c r="C116" s="345"/>
      <c r="D116" s="293" t="s">
        <v>287</v>
      </c>
      <c r="E116" s="293" t="s">
        <v>745</v>
      </c>
      <c r="F116" s="351"/>
      <c r="G116" s="293" t="s">
        <v>262</v>
      </c>
      <c r="H116" s="345"/>
      <c r="I116" s="436">
        <f>SUM(J116:M122)</f>
        <v>3000000</v>
      </c>
      <c r="J116" s="343">
        <v>0</v>
      </c>
      <c r="K116" s="343">
        <v>0</v>
      </c>
      <c r="L116" s="343">
        <v>2550000</v>
      </c>
      <c r="M116" s="343">
        <v>450000</v>
      </c>
      <c r="N116" s="298" t="s">
        <v>267</v>
      </c>
      <c r="O116" s="111">
        <v>4</v>
      </c>
      <c r="P116" s="353" t="s">
        <v>357</v>
      </c>
      <c r="Q116" s="324" t="s">
        <v>284</v>
      </c>
    </row>
    <row r="117" spans="2:17" ht="21" customHeight="1" x14ac:dyDescent="0.25">
      <c r="B117" s="296"/>
      <c r="C117" s="346"/>
      <c r="D117" s="296"/>
      <c r="E117" s="296"/>
      <c r="F117" s="352"/>
      <c r="G117" s="296"/>
      <c r="H117" s="346"/>
      <c r="I117" s="437"/>
      <c r="J117" s="344"/>
      <c r="K117" s="344"/>
      <c r="L117" s="344"/>
      <c r="M117" s="344"/>
      <c r="N117" s="340"/>
      <c r="O117" s="199"/>
      <c r="P117" s="354"/>
      <c r="Q117" s="325"/>
    </row>
    <row r="118" spans="2:17" ht="31.5" customHeight="1" x14ac:dyDescent="0.25">
      <c r="B118" s="296"/>
      <c r="C118" s="346"/>
      <c r="D118" s="296"/>
      <c r="E118" s="296"/>
      <c r="F118" s="352"/>
      <c r="G118" s="296"/>
      <c r="H118" s="346"/>
      <c r="I118" s="437"/>
      <c r="J118" s="344"/>
      <c r="K118" s="344"/>
      <c r="L118" s="344"/>
      <c r="M118" s="344"/>
      <c r="N118" s="298" t="s">
        <v>269</v>
      </c>
      <c r="O118" s="39">
        <v>2568</v>
      </c>
      <c r="P118" s="354"/>
      <c r="Q118" s="325"/>
    </row>
    <row r="119" spans="2:17" ht="15.75" x14ac:dyDescent="0.25">
      <c r="B119" s="296"/>
      <c r="C119" s="346"/>
      <c r="D119" s="296"/>
      <c r="E119" s="296"/>
      <c r="F119" s="352"/>
      <c r="G119" s="296"/>
      <c r="H119" s="346"/>
      <c r="I119" s="437"/>
      <c r="J119" s="344"/>
      <c r="K119" s="344"/>
      <c r="L119" s="344"/>
      <c r="M119" s="344"/>
      <c r="N119" s="340"/>
      <c r="O119" s="182"/>
      <c r="P119" s="354"/>
      <c r="Q119" s="325"/>
    </row>
    <row r="120" spans="2:17" ht="63" customHeight="1" x14ac:dyDescent="0.25">
      <c r="B120" s="296"/>
      <c r="C120" s="346"/>
      <c r="D120" s="296"/>
      <c r="E120" s="296"/>
      <c r="F120" s="352"/>
      <c r="G120" s="296"/>
      <c r="H120" s="346"/>
      <c r="I120" s="437"/>
      <c r="J120" s="344"/>
      <c r="K120" s="344"/>
      <c r="L120" s="344"/>
      <c r="M120" s="344"/>
      <c r="N120" s="298" t="s">
        <v>304</v>
      </c>
      <c r="O120" s="216">
        <v>35</v>
      </c>
      <c r="P120" s="354"/>
      <c r="Q120" s="325"/>
    </row>
    <row r="121" spans="2:17" ht="15.75" x14ac:dyDescent="0.25">
      <c r="B121" s="296"/>
      <c r="C121" s="346"/>
      <c r="D121" s="296"/>
      <c r="E121" s="296"/>
      <c r="F121" s="352"/>
      <c r="G121" s="296"/>
      <c r="H121" s="346"/>
      <c r="I121" s="437"/>
      <c r="J121" s="344"/>
      <c r="K121" s="344"/>
      <c r="L121" s="344"/>
      <c r="M121" s="344"/>
      <c r="N121" s="340"/>
      <c r="O121" s="193"/>
      <c r="P121" s="354"/>
      <c r="Q121" s="325"/>
    </row>
    <row r="122" spans="2:17" ht="47.25" customHeight="1" x14ac:dyDescent="0.25">
      <c r="B122" s="296"/>
      <c r="C122" s="346"/>
      <c r="D122" s="296"/>
      <c r="E122" s="296"/>
      <c r="F122" s="352"/>
      <c r="G122" s="296"/>
      <c r="H122" s="346"/>
      <c r="I122" s="437"/>
      <c r="J122" s="344"/>
      <c r="K122" s="344"/>
      <c r="L122" s="344"/>
      <c r="M122" s="344"/>
      <c r="N122" s="298" t="s">
        <v>265</v>
      </c>
      <c r="O122" s="89">
        <v>2120</v>
      </c>
      <c r="P122" s="354"/>
      <c r="Q122" s="325"/>
    </row>
    <row r="123" spans="2:17" ht="15.75" x14ac:dyDescent="0.25">
      <c r="B123" s="297"/>
      <c r="C123" s="195"/>
      <c r="D123" s="297"/>
      <c r="E123" s="297"/>
      <c r="F123" s="196"/>
      <c r="G123" s="297"/>
      <c r="H123" s="195"/>
      <c r="I123" s="438"/>
      <c r="J123" s="356"/>
      <c r="K123" s="356"/>
      <c r="L123" s="356"/>
      <c r="M123" s="356"/>
      <c r="N123" s="340"/>
      <c r="O123" s="183"/>
      <c r="P123" s="355"/>
      <c r="Q123" s="326"/>
    </row>
    <row r="124" spans="2:17" ht="58.5" customHeight="1" x14ac:dyDescent="0.25">
      <c r="B124" s="293" t="s">
        <v>750</v>
      </c>
      <c r="C124" s="345"/>
      <c r="D124" s="293" t="s">
        <v>287</v>
      </c>
      <c r="E124" s="293" t="s">
        <v>721</v>
      </c>
      <c r="F124" s="351"/>
      <c r="G124" s="293" t="s">
        <v>262</v>
      </c>
      <c r="H124" s="345"/>
      <c r="I124" s="175">
        <f>SUM(J124,K124,L124,M124)</f>
        <v>2000000</v>
      </c>
      <c r="J124" s="336">
        <v>0</v>
      </c>
      <c r="K124" s="336">
        <v>0</v>
      </c>
      <c r="L124" s="175">
        <v>1700000</v>
      </c>
      <c r="M124" s="175">
        <v>300000</v>
      </c>
      <c r="N124" s="27" t="s">
        <v>268</v>
      </c>
      <c r="O124" s="111">
        <v>360</v>
      </c>
      <c r="P124" s="324" t="s">
        <v>459</v>
      </c>
      <c r="Q124" s="324" t="s">
        <v>351</v>
      </c>
    </row>
    <row r="125" spans="2:17" ht="50.25" customHeight="1" x14ac:dyDescent="0.25">
      <c r="B125" s="296"/>
      <c r="C125" s="346"/>
      <c r="D125" s="296"/>
      <c r="E125" s="296"/>
      <c r="F125" s="352"/>
      <c r="G125" s="296"/>
      <c r="H125" s="346"/>
      <c r="I125" s="337"/>
      <c r="J125" s="337"/>
      <c r="K125" s="337"/>
      <c r="L125" s="337"/>
      <c r="M125" s="337"/>
      <c r="N125" s="298" t="s">
        <v>294</v>
      </c>
      <c r="O125" s="110">
        <v>80</v>
      </c>
      <c r="P125" s="325"/>
      <c r="Q125" s="325"/>
    </row>
    <row r="126" spans="2:17" ht="9.75" customHeight="1" x14ac:dyDescent="0.25">
      <c r="B126" s="296"/>
      <c r="C126" s="346"/>
      <c r="D126" s="296"/>
      <c r="E126" s="296"/>
      <c r="F126" s="352"/>
      <c r="G126" s="296"/>
      <c r="H126" s="346"/>
      <c r="I126" s="337"/>
      <c r="J126" s="337"/>
      <c r="K126" s="337"/>
      <c r="L126" s="337"/>
      <c r="M126" s="337"/>
      <c r="N126" s="340"/>
      <c r="O126" s="40"/>
      <c r="P126" s="325"/>
      <c r="Q126" s="325"/>
    </row>
    <row r="127" spans="2:17" ht="53.25" customHeight="1" x14ac:dyDescent="0.25">
      <c r="B127" s="297"/>
      <c r="C127" s="346"/>
      <c r="D127" s="296"/>
      <c r="E127" s="296"/>
      <c r="F127" s="352"/>
      <c r="G127" s="296"/>
      <c r="H127" s="346"/>
      <c r="I127" s="339"/>
      <c r="J127" s="337"/>
      <c r="K127" s="337"/>
      <c r="L127" s="339"/>
      <c r="M127" s="339"/>
      <c r="N127" s="27" t="s">
        <v>263</v>
      </c>
      <c r="O127" s="217">
        <v>325</v>
      </c>
      <c r="P127" s="326"/>
      <c r="Q127" s="326"/>
    </row>
    <row r="128" spans="2:17" ht="31.5" customHeight="1" x14ac:dyDescent="0.25">
      <c r="B128" s="293" t="s">
        <v>288</v>
      </c>
      <c r="C128" s="345"/>
      <c r="D128" s="293" t="s">
        <v>356</v>
      </c>
      <c r="E128" s="293" t="s">
        <v>289</v>
      </c>
      <c r="F128" s="351"/>
      <c r="G128" s="293" t="s">
        <v>262</v>
      </c>
      <c r="H128" s="345"/>
      <c r="I128" s="343">
        <f>SUM(J128:M130)</f>
        <v>600000</v>
      </c>
      <c r="J128" s="343">
        <v>0</v>
      </c>
      <c r="K128" s="343">
        <v>0</v>
      </c>
      <c r="L128" s="343">
        <v>510000</v>
      </c>
      <c r="M128" s="343">
        <v>90000</v>
      </c>
      <c r="N128" s="27" t="s">
        <v>269</v>
      </c>
      <c r="O128" s="39">
        <v>145</v>
      </c>
      <c r="P128" s="324" t="s">
        <v>274</v>
      </c>
      <c r="Q128" s="324" t="s">
        <v>290</v>
      </c>
    </row>
    <row r="129" spans="2:17" ht="47.25" x14ac:dyDescent="0.25">
      <c r="B129" s="296"/>
      <c r="C129" s="346"/>
      <c r="D129" s="296"/>
      <c r="E129" s="296"/>
      <c r="F129" s="352"/>
      <c r="G129" s="296"/>
      <c r="H129" s="346"/>
      <c r="I129" s="344"/>
      <c r="J129" s="344"/>
      <c r="K129" s="344"/>
      <c r="L129" s="344"/>
      <c r="M129" s="344"/>
      <c r="N129" s="27" t="s">
        <v>294</v>
      </c>
      <c r="O129" s="39">
        <v>145</v>
      </c>
      <c r="P129" s="325"/>
      <c r="Q129" s="325"/>
    </row>
    <row r="130" spans="2:17" ht="102.75" customHeight="1" x14ac:dyDescent="0.25">
      <c r="B130" s="296"/>
      <c r="C130" s="346"/>
      <c r="D130" s="296"/>
      <c r="E130" s="296"/>
      <c r="F130" s="352"/>
      <c r="G130" s="296"/>
      <c r="H130" s="346"/>
      <c r="I130" s="344"/>
      <c r="J130" s="344"/>
      <c r="K130" s="344"/>
      <c r="L130" s="344"/>
      <c r="M130" s="344"/>
      <c r="N130" s="27" t="s">
        <v>265</v>
      </c>
      <c r="O130" s="39">
        <v>145</v>
      </c>
      <c r="P130" s="325"/>
      <c r="Q130" s="325"/>
    </row>
    <row r="131" spans="2:17" ht="31.5" customHeight="1" x14ac:dyDescent="0.25">
      <c r="B131" s="293" t="s">
        <v>291</v>
      </c>
      <c r="C131" s="345"/>
      <c r="D131" s="293" t="s">
        <v>356</v>
      </c>
      <c r="E131" s="324" t="s">
        <v>16</v>
      </c>
      <c r="F131" s="351"/>
      <c r="G131" s="293" t="s">
        <v>262</v>
      </c>
      <c r="H131" s="345"/>
      <c r="I131" s="343">
        <f>SUM(J131:M133)</f>
        <v>2000000</v>
      </c>
      <c r="J131" s="343">
        <v>0</v>
      </c>
      <c r="K131" s="343">
        <v>0</v>
      </c>
      <c r="L131" s="343">
        <v>1700000</v>
      </c>
      <c r="M131" s="343">
        <v>300000</v>
      </c>
      <c r="N131" s="27" t="s">
        <v>266</v>
      </c>
      <c r="O131" s="39">
        <v>55</v>
      </c>
      <c r="P131" s="324" t="s">
        <v>276</v>
      </c>
      <c r="Q131" s="324" t="s">
        <v>273</v>
      </c>
    </row>
    <row r="132" spans="2:17" ht="47.25" x14ac:dyDescent="0.25">
      <c r="B132" s="296"/>
      <c r="C132" s="346"/>
      <c r="D132" s="296"/>
      <c r="E132" s="325"/>
      <c r="F132" s="352"/>
      <c r="G132" s="296"/>
      <c r="H132" s="346"/>
      <c r="I132" s="344"/>
      <c r="J132" s="344"/>
      <c r="K132" s="344"/>
      <c r="L132" s="344"/>
      <c r="M132" s="344"/>
      <c r="N132" s="27" t="s">
        <v>268</v>
      </c>
      <c r="O132" s="39">
        <v>55</v>
      </c>
      <c r="P132" s="325"/>
      <c r="Q132" s="325"/>
    </row>
    <row r="133" spans="2:17" ht="47.25" x14ac:dyDescent="0.25">
      <c r="B133" s="296"/>
      <c r="C133" s="346"/>
      <c r="D133" s="296"/>
      <c r="E133" s="325"/>
      <c r="F133" s="352"/>
      <c r="G133" s="296"/>
      <c r="H133" s="346"/>
      <c r="I133" s="344"/>
      <c r="J133" s="344"/>
      <c r="K133" s="344"/>
      <c r="L133" s="344"/>
      <c r="M133" s="344"/>
      <c r="N133" s="27" t="s">
        <v>263</v>
      </c>
      <c r="O133" s="25">
        <v>50</v>
      </c>
      <c r="P133" s="326"/>
      <c r="Q133" s="326"/>
    </row>
    <row r="134" spans="2:17" ht="47.25" customHeight="1" x14ac:dyDescent="0.25">
      <c r="B134" s="293" t="s">
        <v>292</v>
      </c>
      <c r="C134" s="431"/>
      <c r="D134" s="293" t="s">
        <v>293</v>
      </c>
      <c r="E134" s="293" t="s">
        <v>605</v>
      </c>
      <c r="F134" s="351"/>
      <c r="G134" s="293" t="s">
        <v>262</v>
      </c>
      <c r="H134" s="345"/>
      <c r="I134" s="343">
        <f>SUM(J134:M142)</f>
        <v>5210000</v>
      </c>
      <c r="J134" s="343">
        <f>SUM(J143:J151)</f>
        <v>0</v>
      </c>
      <c r="K134" s="343">
        <f>SUM(K143:K151)</f>
        <v>0</v>
      </c>
      <c r="L134" s="343">
        <f>SUM(L143:L151)</f>
        <v>4428500</v>
      </c>
      <c r="M134" s="343">
        <f>SUM(M143:M151)</f>
        <v>781500</v>
      </c>
      <c r="N134" s="27" t="s">
        <v>268</v>
      </c>
      <c r="O134" s="39">
        <f>O147</f>
        <v>250</v>
      </c>
      <c r="P134" s="324" t="s">
        <v>283</v>
      </c>
      <c r="Q134" s="324" t="s">
        <v>273</v>
      </c>
    </row>
    <row r="135" spans="2:17" ht="31.5" x14ac:dyDescent="0.25">
      <c r="B135" s="296"/>
      <c r="C135" s="432"/>
      <c r="D135" s="296"/>
      <c r="E135" s="296"/>
      <c r="F135" s="352"/>
      <c r="G135" s="296"/>
      <c r="H135" s="346"/>
      <c r="I135" s="344"/>
      <c r="J135" s="344"/>
      <c r="K135" s="344"/>
      <c r="L135" s="344"/>
      <c r="M135" s="344"/>
      <c r="N135" s="27" t="s">
        <v>269</v>
      </c>
      <c r="O135" s="39">
        <f>O148</f>
        <v>1000</v>
      </c>
      <c r="P135" s="325"/>
      <c r="Q135" s="325"/>
    </row>
    <row r="136" spans="2:17" ht="31.5" customHeight="1" x14ac:dyDescent="0.25">
      <c r="B136" s="296"/>
      <c r="C136" s="432"/>
      <c r="D136" s="296"/>
      <c r="E136" s="296"/>
      <c r="F136" s="352"/>
      <c r="G136" s="296"/>
      <c r="H136" s="346"/>
      <c r="I136" s="344"/>
      <c r="J136" s="344"/>
      <c r="K136" s="344"/>
      <c r="L136" s="344"/>
      <c r="M136" s="344"/>
      <c r="N136" s="298" t="s">
        <v>278</v>
      </c>
      <c r="O136" s="39">
        <v>5</v>
      </c>
      <c r="P136" s="354"/>
      <c r="Q136" s="325"/>
    </row>
    <row r="137" spans="2:17" ht="15.75" x14ac:dyDescent="0.25">
      <c r="B137" s="296"/>
      <c r="C137" s="432"/>
      <c r="D137" s="296"/>
      <c r="E137" s="296"/>
      <c r="F137" s="352"/>
      <c r="G137" s="296"/>
      <c r="H137" s="346"/>
      <c r="I137" s="344"/>
      <c r="J137" s="344"/>
      <c r="K137" s="344"/>
      <c r="L137" s="344"/>
      <c r="M137" s="344"/>
      <c r="N137" s="340"/>
      <c r="O137" s="182"/>
      <c r="P137" s="354"/>
      <c r="Q137" s="325"/>
    </row>
    <row r="138" spans="2:17" ht="47.25" customHeight="1" x14ac:dyDescent="0.25">
      <c r="B138" s="296"/>
      <c r="C138" s="432"/>
      <c r="D138" s="296"/>
      <c r="E138" s="296"/>
      <c r="F138" s="352"/>
      <c r="G138" s="296"/>
      <c r="H138" s="346"/>
      <c r="I138" s="344"/>
      <c r="J138" s="344"/>
      <c r="K138" s="344"/>
      <c r="L138" s="344"/>
      <c r="M138" s="344"/>
      <c r="N138" s="27" t="s">
        <v>294</v>
      </c>
      <c r="O138" s="111">
        <f>O149</f>
        <v>200</v>
      </c>
      <c r="P138" s="325"/>
      <c r="Q138" s="325"/>
    </row>
    <row r="139" spans="2:17" ht="47.25" customHeight="1" x14ac:dyDescent="0.25">
      <c r="B139" s="296"/>
      <c r="C139" s="432"/>
      <c r="D139" s="296"/>
      <c r="E139" s="296"/>
      <c r="F139" s="352"/>
      <c r="G139" s="296"/>
      <c r="H139" s="346"/>
      <c r="I139" s="344"/>
      <c r="J139" s="344"/>
      <c r="K139" s="344"/>
      <c r="L139" s="344"/>
      <c r="M139" s="344"/>
      <c r="N139" s="298" t="s">
        <v>264</v>
      </c>
      <c r="O139" s="39">
        <v>135</v>
      </c>
      <c r="P139" s="354"/>
      <c r="Q139" s="325"/>
    </row>
    <row r="140" spans="2:17" ht="30" customHeight="1" x14ac:dyDescent="0.25">
      <c r="B140" s="296"/>
      <c r="C140" s="432"/>
      <c r="D140" s="296"/>
      <c r="E140" s="296"/>
      <c r="F140" s="352"/>
      <c r="G140" s="296"/>
      <c r="H140" s="346"/>
      <c r="I140" s="344"/>
      <c r="J140" s="344"/>
      <c r="K140" s="344"/>
      <c r="L140" s="344"/>
      <c r="M140" s="344"/>
      <c r="N140" s="340"/>
      <c r="O140" s="182"/>
      <c r="P140" s="354"/>
      <c r="Q140" s="325"/>
    </row>
    <row r="141" spans="2:17" ht="47.25" customHeight="1" x14ac:dyDescent="0.25">
      <c r="B141" s="296"/>
      <c r="C141" s="432"/>
      <c r="D141" s="296"/>
      <c r="E141" s="296"/>
      <c r="F141" s="352"/>
      <c r="G141" s="296"/>
      <c r="H141" s="346"/>
      <c r="I141" s="344"/>
      <c r="J141" s="344"/>
      <c r="K141" s="344"/>
      <c r="L141" s="344"/>
      <c r="M141" s="344"/>
      <c r="N141" s="27" t="s">
        <v>263</v>
      </c>
      <c r="O141" s="111">
        <f>O150</f>
        <v>250</v>
      </c>
      <c r="P141" s="325"/>
      <c r="Q141" s="325"/>
    </row>
    <row r="142" spans="2:17" ht="47.25" x14ac:dyDescent="0.25">
      <c r="B142" s="296"/>
      <c r="C142" s="432"/>
      <c r="D142" s="296"/>
      <c r="E142" s="296"/>
      <c r="F142" s="352"/>
      <c r="G142" s="296"/>
      <c r="H142" s="346"/>
      <c r="I142" s="344"/>
      <c r="J142" s="344"/>
      <c r="K142" s="344"/>
      <c r="L142" s="344"/>
      <c r="M142" s="344"/>
      <c r="N142" s="27" t="s">
        <v>265</v>
      </c>
      <c r="O142" s="39">
        <f>O151</f>
        <v>1000</v>
      </c>
      <c r="P142" s="326"/>
      <c r="Q142" s="326"/>
    </row>
    <row r="143" spans="2:17" ht="31.5" customHeight="1" x14ac:dyDescent="0.25">
      <c r="B143" s="293" t="s">
        <v>295</v>
      </c>
      <c r="C143" s="431"/>
      <c r="D143" s="293" t="s">
        <v>293</v>
      </c>
      <c r="E143" s="293" t="s">
        <v>605</v>
      </c>
      <c r="F143" s="345"/>
      <c r="G143" s="293" t="s">
        <v>262</v>
      </c>
      <c r="H143" s="345"/>
      <c r="I143" s="343">
        <f>SUM(J143:M145)</f>
        <v>1350000</v>
      </c>
      <c r="J143" s="343">
        <v>0</v>
      </c>
      <c r="K143" s="343">
        <v>0</v>
      </c>
      <c r="L143" s="343">
        <v>1147500</v>
      </c>
      <c r="M143" s="343">
        <v>202500</v>
      </c>
      <c r="N143" s="298" t="s">
        <v>278</v>
      </c>
      <c r="O143" s="39">
        <v>5</v>
      </c>
      <c r="P143" s="324" t="s">
        <v>283</v>
      </c>
      <c r="Q143" s="324" t="s">
        <v>297</v>
      </c>
    </row>
    <row r="144" spans="2:17" ht="21" customHeight="1" x14ac:dyDescent="0.25">
      <c r="B144" s="296"/>
      <c r="C144" s="432"/>
      <c r="D144" s="296"/>
      <c r="E144" s="296"/>
      <c r="F144" s="346"/>
      <c r="G144" s="296"/>
      <c r="H144" s="346"/>
      <c r="I144" s="344"/>
      <c r="J144" s="344"/>
      <c r="K144" s="344"/>
      <c r="L144" s="344"/>
      <c r="M144" s="344"/>
      <c r="N144" s="340"/>
      <c r="O144" s="199"/>
      <c r="P144" s="325"/>
      <c r="Q144" s="325"/>
    </row>
    <row r="145" spans="2:17" ht="214.5" customHeight="1" x14ac:dyDescent="0.25">
      <c r="B145" s="296"/>
      <c r="C145" s="432"/>
      <c r="D145" s="296"/>
      <c r="E145" s="296"/>
      <c r="F145" s="346"/>
      <c r="G145" s="296"/>
      <c r="H145" s="346"/>
      <c r="I145" s="344"/>
      <c r="J145" s="344"/>
      <c r="K145" s="344"/>
      <c r="L145" s="344"/>
      <c r="M145" s="344"/>
      <c r="N145" s="298" t="s">
        <v>264</v>
      </c>
      <c r="O145" s="39">
        <v>135</v>
      </c>
      <c r="P145" s="325"/>
      <c r="Q145" s="325"/>
    </row>
    <row r="146" spans="2:17" ht="18" customHeight="1" x14ac:dyDescent="0.25">
      <c r="B146" s="297"/>
      <c r="C146" s="433"/>
      <c r="D146" s="297"/>
      <c r="E146" s="297"/>
      <c r="F146" s="434"/>
      <c r="G146" s="297"/>
      <c r="H146" s="434"/>
      <c r="I146" s="356"/>
      <c r="J146" s="356"/>
      <c r="K146" s="356"/>
      <c r="L146" s="356"/>
      <c r="M146" s="356"/>
      <c r="N146" s="340"/>
      <c r="O146" s="182"/>
      <c r="P146" s="326"/>
      <c r="Q146" s="326"/>
    </row>
    <row r="147" spans="2:17" ht="47.25" customHeight="1" x14ac:dyDescent="0.25">
      <c r="B147" s="293" t="s">
        <v>296</v>
      </c>
      <c r="C147" s="431"/>
      <c r="D147" s="293" t="s">
        <v>293</v>
      </c>
      <c r="E147" s="293" t="s">
        <v>605</v>
      </c>
      <c r="F147" s="351"/>
      <c r="G147" s="293" t="s">
        <v>262</v>
      </c>
      <c r="H147" s="345"/>
      <c r="I147" s="343">
        <f>SUM(J147:M151)</f>
        <v>3860000</v>
      </c>
      <c r="J147" s="343">
        <v>0</v>
      </c>
      <c r="K147" s="343">
        <v>0</v>
      </c>
      <c r="L147" s="343">
        <v>3281000</v>
      </c>
      <c r="M147" s="343">
        <v>579000</v>
      </c>
      <c r="N147" s="27" t="s">
        <v>268</v>
      </c>
      <c r="O147" s="111">
        <v>250</v>
      </c>
      <c r="P147" s="324" t="s">
        <v>283</v>
      </c>
      <c r="Q147" s="324" t="s">
        <v>297</v>
      </c>
    </row>
    <row r="148" spans="2:17" ht="31.5" x14ac:dyDescent="0.25">
      <c r="B148" s="296"/>
      <c r="C148" s="432"/>
      <c r="D148" s="296"/>
      <c r="E148" s="296"/>
      <c r="F148" s="352"/>
      <c r="G148" s="296"/>
      <c r="H148" s="346"/>
      <c r="I148" s="344"/>
      <c r="J148" s="344"/>
      <c r="K148" s="344"/>
      <c r="L148" s="344"/>
      <c r="M148" s="344"/>
      <c r="N148" s="27" t="s">
        <v>269</v>
      </c>
      <c r="O148" s="39">
        <v>1000</v>
      </c>
      <c r="P148" s="325"/>
      <c r="Q148" s="325"/>
    </row>
    <row r="149" spans="2:17" ht="47.25" x14ac:dyDescent="0.25">
      <c r="B149" s="296"/>
      <c r="C149" s="432"/>
      <c r="D149" s="296"/>
      <c r="E149" s="296"/>
      <c r="F149" s="352"/>
      <c r="G149" s="296"/>
      <c r="H149" s="346"/>
      <c r="I149" s="344"/>
      <c r="J149" s="344"/>
      <c r="K149" s="344"/>
      <c r="L149" s="344"/>
      <c r="M149" s="344"/>
      <c r="N149" s="27" t="s">
        <v>294</v>
      </c>
      <c r="O149" s="39">
        <v>200</v>
      </c>
      <c r="P149" s="325"/>
      <c r="Q149" s="325"/>
    </row>
    <row r="150" spans="2:17" ht="47.25" x14ac:dyDescent="0.25">
      <c r="B150" s="296"/>
      <c r="C150" s="432"/>
      <c r="D150" s="296"/>
      <c r="E150" s="296"/>
      <c r="F150" s="352"/>
      <c r="G150" s="296"/>
      <c r="H150" s="346"/>
      <c r="I150" s="344"/>
      <c r="J150" s="344"/>
      <c r="K150" s="344"/>
      <c r="L150" s="344"/>
      <c r="M150" s="344"/>
      <c r="N150" s="27" t="s">
        <v>263</v>
      </c>
      <c r="O150" s="39">
        <v>250</v>
      </c>
      <c r="P150" s="325"/>
      <c r="Q150" s="325"/>
    </row>
    <row r="151" spans="2:17" ht="95.25" customHeight="1" x14ac:dyDescent="0.25">
      <c r="B151" s="296"/>
      <c r="C151" s="432"/>
      <c r="D151" s="296"/>
      <c r="E151" s="296"/>
      <c r="F151" s="352"/>
      <c r="G151" s="296"/>
      <c r="H151" s="346"/>
      <c r="I151" s="344"/>
      <c r="J151" s="344"/>
      <c r="K151" s="344"/>
      <c r="L151" s="344"/>
      <c r="M151" s="344"/>
      <c r="N151" s="27" t="s">
        <v>265</v>
      </c>
      <c r="O151" s="39">
        <v>1000</v>
      </c>
      <c r="P151" s="326"/>
      <c r="Q151" s="326"/>
    </row>
    <row r="152" spans="2:17" ht="63" customHeight="1" x14ac:dyDescent="0.25">
      <c r="B152" s="293" t="s">
        <v>298</v>
      </c>
      <c r="C152" s="431"/>
      <c r="D152" s="293" t="s">
        <v>299</v>
      </c>
      <c r="E152" s="293" t="s">
        <v>604</v>
      </c>
      <c r="F152" s="351"/>
      <c r="G152" s="293" t="s">
        <v>262</v>
      </c>
      <c r="H152" s="345"/>
      <c r="I152" s="343">
        <v>1588600</v>
      </c>
      <c r="J152" s="343">
        <v>0</v>
      </c>
      <c r="K152" s="343">
        <v>0</v>
      </c>
      <c r="L152" s="343">
        <v>1020000</v>
      </c>
      <c r="M152" s="343">
        <v>568600</v>
      </c>
      <c r="N152" s="27" t="s">
        <v>267</v>
      </c>
      <c r="O152" s="39">
        <v>2</v>
      </c>
      <c r="P152" s="324" t="s">
        <v>283</v>
      </c>
      <c r="Q152" s="324" t="s">
        <v>300</v>
      </c>
    </row>
    <row r="153" spans="2:17" ht="48" customHeight="1" x14ac:dyDescent="0.25">
      <c r="B153" s="296"/>
      <c r="C153" s="432"/>
      <c r="D153" s="296"/>
      <c r="E153" s="296"/>
      <c r="F153" s="352"/>
      <c r="G153" s="296"/>
      <c r="H153" s="346"/>
      <c r="I153" s="344"/>
      <c r="J153" s="344"/>
      <c r="K153" s="344"/>
      <c r="L153" s="344"/>
      <c r="M153" s="344"/>
      <c r="N153" s="27" t="s">
        <v>269</v>
      </c>
      <c r="O153" s="39">
        <v>1262</v>
      </c>
      <c r="P153" s="325"/>
      <c r="Q153" s="325"/>
    </row>
    <row r="154" spans="2:17" ht="63" x14ac:dyDescent="0.25">
      <c r="B154" s="296"/>
      <c r="C154" s="432"/>
      <c r="D154" s="296"/>
      <c r="E154" s="296"/>
      <c r="F154" s="352"/>
      <c r="G154" s="296"/>
      <c r="H154" s="346"/>
      <c r="I154" s="344"/>
      <c r="J154" s="344"/>
      <c r="K154" s="344"/>
      <c r="L154" s="344"/>
      <c r="M154" s="344"/>
      <c r="N154" s="27" t="s">
        <v>304</v>
      </c>
      <c r="O154" s="39">
        <v>20</v>
      </c>
      <c r="P154" s="325"/>
      <c r="Q154" s="325"/>
    </row>
    <row r="155" spans="2:17" ht="47.25" x14ac:dyDescent="0.25">
      <c r="B155" s="296"/>
      <c r="C155" s="432"/>
      <c r="D155" s="296"/>
      <c r="E155" s="296"/>
      <c r="F155" s="352"/>
      <c r="G155" s="296"/>
      <c r="H155" s="346"/>
      <c r="I155" s="344"/>
      <c r="J155" s="344"/>
      <c r="K155" s="344"/>
      <c r="L155" s="344"/>
      <c r="M155" s="344"/>
      <c r="N155" s="27" t="s">
        <v>265</v>
      </c>
      <c r="O155" s="39">
        <v>1200</v>
      </c>
      <c r="P155" s="326"/>
      <c r="Q155" s="326"/>
    </row>
    <row r="156" spans="2:17" ht="47.25" customHeight="1" x14ac:dyDescent="0.25">
      <c r="B156" s="293" t="s">
        <v>301</v>
      </c>
      <c r="C156" s="431"/>
      <c r="D156" s="293" t="s">
        <v>299</v>
      </c>
      <c r="E156" s="293" t="s">
        <v>751</v>
      </c>
      <c r="F156" s="351"/>
      <c r="G156" s="293" t="s">
        <v>262</v>
      </c>
      <c r="H156" s="345"/>
      <c r="I156" s="343">
        <f>SUM(J156:M160)</f>
        <v>500000</v>
      </c>
      <c r="J156" s="343">
        <v>0</v>
      </c>
      <c r="K156" s="343">
        <v>0</v>
      </c>
      <c r="L156" s="343">
        <v>425000</v>
      </c>
      <c r="M156" s="343">
        <v>75000</v>
      </c>
      <c r="N156" s="27" t="s">
        <v>268</v>
      </c>
      <c r="O156" s="39">
        <v>792</v>
      </c>
      <c r="P156" s="324" t="s">
        <v>302</v>
      </c>
      <c r="Q156" s="324" t="s">
        <v>303</v>
      </c>
    </row>
    <row r="157" spans="2:17" ht="31.5" x14ac:dyDescent="0.25">
      <c r="B157" s="296"/>
      <c r="C157" s="432"/>
      <c r="D157" s="296"/>
      <c r="E157" s="296"/>
      <c r="F157" s="352"/>
      <c r="G157" s="296"/>
      <c r="H157" s="346"/>
      <c r="I157" s="344"/>
      <c r="J157" s="344"/>
      <c r="K157" s="344"/>
      <c r="L157" s="344"/>
      <c r="M157" s="344"/>
      <c r="N157" s="27" t="s">
        <v>269</v>
      </c>
      <c r="O157" s="39">
        <v>1132</v>
      </c>
      <c r="P157" s="325"/>
      <c r="Q157" s="325"/>
    </row>
    <row r="158" spans="2:17" ht="47.25" x14ac:dyDescent="0.25">
      <c r="B158" s="296"/>
      <c r="C158" s="432"/>
      <c r="D158" s="296"/>
      <c r="E158" s="296"/>
      <c r="F158" s="352"/>
      <c r="G158" s="296"/>
      <c r="H158" s="346"/>
      <c r="I158" s="344"/>
      <c r="J158" s="344"/>
      <c r="K158" s="344"/>
      <c r="L158" s="344"/>
      <c r="M158" s="344"/>
      <c r="N158" s="27" t="s">
        <v>294</v>
      </c>
      <c r="O158" s="39">
        <v>850</v>
      </c>
      <c r="P158" s="325"/>
      <c r="Q158" s="325"/>
    </row>
    <row r="159" spans="2:17" ht="47.25" x14ac:dyDescent="0.25">
      <c r="B159" s="296"/>
      <c r="C159" s="432"/>
      <c r="D159" s="296"/>
      <c r="E159" s="296"/>
      <c r="F159" s="352"/>
      <c r="G159" s="296"/>
      <c r="H159" s="346"/>
      <c r="I159" s="344"/>
      <c r="J159" s="344"/>
      <c r="K159" s="344"/>
      <c r="L159" s="344"/>
      <c r="M159" s="344"/>
      <c r="N159" s="27" t="s">
        <v>263</v>
      </c>
      <c r="O159" s="39">
        <v>630</v>
      </c>
      <c r="P159" s="325"/>
      <c r="Q159" s="325"/>
    </row>
    <row r="160" spans="2:17" ht="366" customHeight="1" x14ac:dyDescent="0.25">
      <c r="B160" s="296"/>
      <c r="C160" s="432"/>
      <c r="D160" s="296"/>
      <c r="E160" s="296"/>
      <c r="F160" s="352"/>
      <c r="G160" s="296"/>
      <c r="H160" s="346"/>
      <c r="I160" s="344"/>
      <c r="J160" s="344"/>
      <c r="K160" s="344"/>
      <c r="L160" s="344"/>
      <c r="M160" s="344"/>
      <c r="N160" s="27" t="s">
        <v>265</v>
      </c>
      <c r="O160" s="39">
        <v>1000</v>
      </c>
      <c r="P160" s="325"/>
      <c r="Q160" s="325"/>
    </row>
    <row r="161" spans="2:17" ht="53.25" customHeight="1" x14ac:dyDescent="0.25">
      <c r="B161" s="293" t="s">
        <v>748</v>
      </c>
      <c r="C161" s="324"/>
      <c r="D161" s="293" t="s">
        <v>287</v>
      </c>
      <c r="E161" s="324" t="s">
        <v>410</v>
      </c>
      <c r="F161" s="324"/>
      <c r="G161" s="293" t="s">
        <v>262</v>
      </c>
      <c r="H161" s="324"/>
      <c r="I161" s="343">
        <v>1000000</v>
      </c>
      <c r="J161" s="343">
        <v>0</v>
      </c>
      <c r="K161" s="343">
        <v>0</v>
      </c>
      <c r="L161" s="343">
        <v>850000</v>
      </c>
      <c r="M161" s="343">
        <v>150000</v>
      </c>
      <c r="N161" s="24" t="s">
        <v>268</v>
      </c>
      <c r="O161" s="45">
        <v>230</v>
      </c>
      <c r="P161" s="324" t="s">
        <v>568</v>
      </c>
      <c r="Q161" s="324" t="s">
        <v>463</v>
      </c>
    </row>
    <row r="162" spans="2:17" ht="54.75" customHeight="1" x14ac:dyDescent="0.25">
      <c r="B162" s="296"/>
      <c r="C162" s="325"/>
      <c r="D162" s="296"/>
      <c r="E162" s="325"/>
      <c r="F162" s="325"/>
      <c r="G162" s="296"/>
      <c r="H162" s="325"/>
      <c r="I162" s="344"/>
      <c r="J162" s="344"/>
      <c r="K162" s="344"/>
      <c r="L162" s="344"/>
      <c r="M162" s="344"/>
      <c r="N162" s="24" t="s">
        <v>294</v>
      </c>
      <c r="O162" s="45">
        <v>70</v>
      </c>
      <c r="P162" s="325"/>
      <c r="Q162" s="325"/>
    </row>
    <row r="163" spans="2:17" ht="48" customHeight="1" x14ac:dyDescent="0.25">
      <c r="B163" s="297"/>
      <c r="C163" s="326"/>
      <c r="D163" s="297"/>
      <c r="E163" s="326"/>
      <c r="F163" s="326"/>
      <c r="G163" s="297"/>
      <c r="H163" s="326"/>
      <c r="I163" s="356"/>
      <c r="J163" s="356"/>
      <c r="K163" s="356"/>
      <c r="L163" s="356"/>
      <c r="M163" s="356"/>
      <c r="N163" s="24" t="s">
        <v>263</v>
      </c>
      <c r="O163" s="45">
        <v>210</v>
      </c>
      <c r="P163" s="326"/>
      <c r="Q163" s="326"/>
    </row>
    <row r="164" spans="2:17" ht="24" customHeight="1" x14ac:dyDescent="0.25">
      <c r="B164" s="439" t="s">
        <v>105</v>
      </c>
      <c r="C164" s="439"/>
      <c r="D164" s="439"/>
      <c r="E164" s="439"/>
      <c r="F164" s="439"/>
      <c r="G164" s="439"/>
      <c r="H164" s="439"/>
      <c r="I164" s="179">
        <f>SUM(I89:I142,I152,I156,I161)</f>
        <v>22604571.300000001</v>
      </c>
      <c r="J164" s="180">
        <v>0</v>
      </c>
      <c r="K164" s="180">
        <v>0</v>
      </c>
      <c r="L164" s="179">
        <f>SUM(L89:L142,L152,L156,L161)</f>
        <v>18883575</v>
      </c>
      <c r="M164" s="179">
        <f>SUM(M89:M142,M152,M156,M161)</f>
        <v>3720996.3</v>
      </c>
      <c r="N164" s="440"/>
      <c r="O164" s="440"/>
      <c r="P164" s="440"/>
      <c r="Q164" s="440"/>
    </row>
    <row r="165" spans="2:17" ht="15.75" x14ac:dyDescent="0.25">
      <c r="B165" s="2" t="s">
        <v>755</v>
      </c>
    </row>
    <row r="166" spans="2:17" ht="51" customHeight="1" x14ac:dyDescent="0.25">
      <c r="B166" s="430" t="s">
        <v>754</v>
      </c>
      <c r="C166" s="430"/>
      <c r="D166" s="430"/>
      <c r="E166" s="430"/>
      <c r="F166" s="430"/>
      <c r="G166" s="430"/>
      <c r="H166" s="430"/>
      <c r="I166" s="430"/>
      <c r="J166" s="430"/>
      <c r="K166" s="430"/>
      <c r="L166" s="430"/>
      <c r="M166" s="430"/>
      <c r="N166" s="430"/>
      <c r="O166" s="430"/>
      <c r="P166" s="430"/>
      <c r="Q166" s="430"/>
    </row>
    <row r="168" spans="2:17" ht="15.75" x14ac:dyDescent="0.25">
      <c r="B168" s="400" t="s">
        <v>106</v>
      </c>
      <c r="C168" s="400"/>
      <c r="D168" s="400"/>
      <c r="E168" s="400"/>
    </row>
    <row r="169" spans="2:17" ht="15.75" x14ac:dyDescent="0.25">
      <c r="B169" s="10" t="s">
        <v>3</v>
      </c>
      <c r="C169" s="311" t="s">
        <v>107</v>
      </c>
      <c r="D169" s="311"/>
      <c r="E169" s="311"/>
      <c r="F169" s="312" t="s">
        <v>108</v>
      </c>
      <c r="G169" s="312"/>
      <c r="H169" s="312"/>
      <c r="I169" s="312"/>
      <c r="J169" s="311" t="s">
        <v>109</v>
      </c>
      <c r="K169" s="312"/>
      <c r="L169" s="312"/>
      <c r="M169" s="312"/>
    </row>
    <row r="170" spans="2:17" ht="15.75" x14ac:dyDescent="0.25">
      <c r="B170" s="4">
        <v>1</v>
      </c>
      <c r="C170" s="378">
        <v>2</v>
      </c>
      <c r="D170" s="378"/>
      <c r="E170" s="378"/>
      <c r="F170" s="378">
        <v>3</v>
      </c>
      <c r="G170" s="378"/>
      <c r="H170" s="378"/>
      <c r="I170" s="378"/>
      <c r="J170" s="378">
        <v>4</v>
      </c>
      <c r="K170" s="378"/>
      <c r="L170" s="378"/>
      <c r="M170" s="378"/>
    </row>
    <row r="171" spans="2:17" ht="35.450000000000003" customHeight="1" x14ac:dyDescent="0.25">
      <c r="B171" s="8"/>
      <c r="C171" s="300" t="s">
        <v>305</v>
      </c>
      <c r="D171" s="300"/>
      <c r="E171" s="300"/>
      <c r="F171" s="435"/>
      <c r="G171" s="435"/>
      <c r="H171" s="435"/>
      <c r="I171" s="435"/>
      <c r="J171" s="435"/>
      <c r="K171" s="435"/>
      <c r="L171" s="435"/>
      <c r="M171" s="435"/>
    </row>
    <row r="173" spans="2:17" ht="33" customHeight="1" x14ac:dyDescent="0.25">
      <c r="B173" s="400" t="s">
        <v>110</v>
      </c>
      <c r="C173" s="400"/>
      <c r="D173" s="400"/>
      <c r="E173" s="400"/>
      <c r="F173" s="400"/>
    </row>
    <row r="174" spans="2:17" ht="15.75" x14ac:dyDescent="0.25">
      <c r="B174" s="10" t="s">
        <v>3</v>
      </c>
      <c r="C174" s="312" t="s">
        <v>111</v>
      </c>
      <c r="D174" s="312"/>
      <c r="E174" s="312"/>
      <c r="F174" s="312" t="s">
        <v>108</v>
      </c>
      <c r="G174" s="312"/>
      <c r="H174" s="312"/>
      <c r="I174" s="312"/>
      <c r="J174" s="311" t="s">
        <v>112</v>
      </c>
      <c r="K174" s="312"/>
      <c r="L174" s="312"/>
      <c r="M174" s="312"/>
    </row>
    <row r="175" spans="2:17" ht="15.75" x14ac:dyDescent="0.25">
      <c r="B175" s="4">
        <v>1</v>
      </c>
      <c r="C175" s="378">
        <v>2</v>
      </c>
      <c r="D175" s="378"/>
      <c r="E175" s="378"/>
      <c r="F175" s="378">
        <v>3</v>
      </c>
      <c r="G175" s="378"/>
      <c r="H175" s="378"/>
      <c r="I175" s="378"/>
      <c r="J175" s="378">
        <v>4</v>
      </c>
      <c r="K175" s="378"/>
      <c r="L175" s="378"/>
      <c r="M175" s="378"/>
    </row>
    <row r="176" spans="2:17" ht="33.6" customHeight="1" x14ac:dyDescent="0.25">
      <c r="B176" s="8"/>
      <c r="C176" s="300" t="s">
        <v>306</v>
      </c>
      <c r="D176" s="300"/>
      <c r="E176" s="300"/>
      <c r="F176" s="435"/>
      <c r="G176" s="435"/>
      <c r="H176" s="435"/>
      <c r="I176" s="435"/>
      <c r="J176" s="435"/>
      <c r="K176" s="435"/>
      <c r="L176" s="435"/>
      <c r="M176" s="435"/>
    </row>
    <row r="178" spans="2:13" ht="48" customHeight="1" x14ac:dyDescent="0.25">
      <c r="B178" s="400" t="s">
        <v>113</v>
      </c>
      <c r="C178" s="400"/>
      <c r="D178" s="400"/>
    </row>
    <row r="179" spans="2:13" ht="15.75" x14ac:dyDescent="0.25">
      <c r="B179" s="10" t="s">
        <v>3</v>
      </c>
      <c r="C179" s="311" t="s">
        <v>114</v>
      </c>
      <c r="D179" s="311"/>
      <c r="E179" s="311"/>
      <c r="F179" s="401" t="s">
        <v>115</v>
      </c>
      <c r="G179" s="402"/>
      <c r="H179" s="402"/>
      <c r="I179" s="402"/>
      <c r="J179" s="402"/>
      <c r="K179" s="402"/>
      <c r="L179" s="402"/>
      <c r="M179" s="403"/>
    </row>
    <row r="180" spans="2:13" ht="15.75" x14ac:dyDescent="0.25">
      <c r="B180" s="4">
        <v>1</v>
      </c>
      <c r="C180" s="378">
        <v>2</v>
      </c>
      <c r="D180" s="378"/>
      <c r="E180" s="378"/>
      <c r="F180" s="404">
        <v>3</v>
      </c>
      <c r="G180" s="405"/>
      <c r="H180" s="405"/>
      <c r="I180" s="405"/>
      <c r="J180" s="405"/>
      <c r="K180" s="405"/>
      <c r="L180" s="405"/>
      <c r="M180" s="406"/>
    </row>
    <row r="181" spans="2:13" ht="38.450000000000003" customHeight="1" x14ac:dyDescent="0.25">
      <c r="B181" s="26" t="s">
        <v>15</v>
      </c>
      <c r="C181" s="399"/>
      <c r="D181" s="399"/>
      <c r="E181" s="399"/>
      <c r="F181" s="396"/>
      <c r="G181" s="397"/>
      <c r="H181" s="397"/>
      <c r="I181" s="397"/>
      <c r="J181" s="397"/>
      <c r="K181" s="397"/>
      <c r="L181" s="397"/>
      <c r="M181" s="398"/>
    </row>
    <row r="183" spans="2:13" ht="14.45" customHeight="1" x14ac:dyDescent="0.25">
      <c r="B183" s="400" t="s">
        <v>116</v>
      </c>
      <c r="C183" s="400"/>
      <c r="D183" s="400"/>
      <c r="E183" s="400"/>
      <c r="F183" s="400"/>
      <c r="G183" s="400"/>
    </row>
    <row r="184" spans="2:13" ht="15.75" x14ac:dyDescent="0.25">
      <c r="B184" s="10" t="s">
        <v>3</v>
      </c>
      <c r="C184" s="401" t="s">
        <v>117</v>
      </c>
      <c r="D184" s="402"/>
      <c r="E184" s="402"/>
      <c r="F184" s="402"/>
      <c r="G184" s="402"/>
      <c r="H184" s="402"/>
      <c r="I184" s="402"/>
      <c r="J184" s="402"/>
      <c r="K184" s="402"/>
      <c r="L184" s="402"/>
      <c r="M184" s="403"/>
    </row>
    <row r="185" spans="2:13" ht="15.75" x14ac:dyDescent="0.25">
      <c r="B185" s="4">
        <v>1</v>
      </c>
      <c r="C185" s="404">
        <v>2</v>
      </c>
      <c r="D185" s="405"/>
      <c r="E185" s="405"/>
      <c r="F185" s="405"/>
      <c r="G185" s="405"/>
      <c r="H185" s="405"/>
      <c r="I185" s="405"/>
      <c r="J185" s="405"/>
      <c r="K185" s="405"/>
      <c r="L185" s="405"/>
      <c r="M185" s="406"/>
    </row>
    <row r="186" spans="2:13" ht="15.6" customHeight="1" x14ac:dyDescent="0.25">
      <c r="B186" s="8"/>
      <c r="C186" s="393" t="s">
        <v>307</v>
      </c>
      <c r="D186" s="394"/>
      <c r="E186" s="394"/>
      <c r="F186" s="394"/>
      <c r="G186" s="394"/>
      <c r="H186" s="394"/>
      <c r="I186" s="394"/>
      <c r="J186" s="394"/>
      <c r="K186" s="394"/>
      <c r="L186" s="394"/>
      <c r="M186" s="395"/>
    </row>
  </sheetData>
  <mergeCells count="404">
    <mergeCell ref="B51:E51"/>
    <mergeCell ref="G147:G151"/>
    <mergeCell ref="H147:H151"/>
    <mergeCell ref="I147:I151"/>
    <mergeCell ref="J147:J151"/>
    <mergeCell ref="K147:K151"/>
    <mergeCell ref="L147:L151"/>
    <mergeCell ref="B134:B142"/>
    <mergeCell ref="C134:C142"/>
    <mergeCell ref="D134:D142"/>
    <mergeCell ref="E134:E142"/>
    <mergeCell ref="F134:F142"/>
    <mergeCell ref="G134:G142"/>
    <mergeCell ref="H134:H142"/>
    <mergeCell ref="I134:I142"/>
    <mergeCell ref="K143:K146"/>
    <mergeCell ref="L143:L146"/>
    <mergeCell ref="B147:B151"/>
    <mergeCell ref="C147:C151"/>
    <mergeCell ref="D147:D151"/>
    <mergeCell ref="E147:E151"/>
    <mergeCell ref="F147:F151"/>
    <mergeCell ref="N164:Q164"/>
    <mergeCell ref="Q152:Q155"/>
    <mergeCell ref="P161:P163"/>
    <mergeCell ref="Q161:Q163"/>
    <mergeCell ref="P156:P160"/>
    <mergeCell ref="Q156:Q160"/>
    <mergeCell ref="N94:N95"/>
    <mergeCell ref="N96:N97"/>
    <mergeCell ref="N92:N93"/>
    <mergeCell ref="N98:N99"/>
    <mergeCell ref="P147:P151"/>
    <mergeCell ref="Q147:Q151"/>
    <mergeCell ref="P152:P155"/>
    <mergeCell ref="Q92:Q98"/>
    <mergeCell ref="Q103:Q109"/>
    <mergeCell ref="P131:P133"/>
    <mergeCell ref="Q131:Q133"/>
    <mergeCell ref="P124:P127"/>
    <mergeCell ref="Q124:Q127"/>
    <mergeCell ref="P110:P115"/>
    <mergeCell ref="N103:N104"/>
    <mergeCell ref="O103:O104"/>
    <mergeCell ref="N105:N106"/>
    <mergeCell ref="O105:O106"/>
    <mergeCell ref="B164:H164"/>
    <mergeCell ref="B152:B155"/>
    <mergeCell ref="C152:C155"/>
    <mergeCell ref="D152:D155"/>
    <mergeCell ref="E152:E155"/>
    <mergeCell ref="F152:F155"/>
    <mergeCell ref="J152:J155"/>
    <mergeCell ref="K152:K155"/>
    <mergeCell ref="L152:L155"/>
    <mergeCell ref="D156:D160"/>
    <mergeCell ref="E156:E160"/>
    <mergeCell ref="F156:F160"/>
    <mergeCell ref="G156:G160"/>
    <mergeCell ref="H156:H160"/>
    <mergeCell ref="I156:I160"/>
    <mergeCell ref="B161:B163"/>
    <mergeCell ref="C161:C163"/>
    <mergeCell ref="D161:D163"/>
    <mergeCell ref="H92:H98"/>
    <mergeCell ref="F161:F163"/>
    <mergeCell ref="G152:G155"/>
    <mergeCell ref="H152:H155"/>
    <mergeCell ref="I152:I155"/>
    <mergeCell ref="M161:M163"/>
    <mergeCell ref="G161:G163"/>
    <mergeCell ref="H161:H163"/>
    <mergeCell ref="I161:I163"/>
    <mergeCell ref="M152:M155"/>
    <mergeCell ref="L156:L160"/>
    <mergeCell ref="M156:M160"/>
    <mergeCell ref="J161:J163"/>
    <mergeCell ref="K161:K163"/>
    <mergeCell ref="L161:L163"/>
    <mergeCell ref="K156:K160"/>
    <mergeCell ref="I116:I123"/>
    <mergeCell ref="K128:K130"/>
    <mergeCell ref="M92:M98"/>
    <mergeCell ref="K131:K133"/>
    <mergeCell ref="L131:L133"/>
    <mergeCell ref="M131:M133"/>
    <mergeCell ref="K116:K123"/>
    <mergeCell ref="K134:K142"/>
    <mergeCell ref="B100:B102"/>
    <mergeCell ref="C100:C102"/>
    <mergeCell ref="D100:D102"/>
    <mergeCell ref="B92:B98"/>
    <mergeCell ref="C92:C98"/>
    <mergeCell ref="D92:D98"/>
    <mergeCell ref="E92:E98"/>
    <mergeCell ref="F92:F98"/>
    <mergeCell ref="G92:G98"/>
    <mergeCell ref="G100:G102"/>
    <mergeCell ref="O108:O109"/>
    <mergeCell ref="C176:E176"/>
    <mergeCell ref="F176:I176"/>
    <mergeCell ref="J176:M176"/>
    <mergeCell ref="C171:E171"/>
    <mergeCell ref="F171:I171"/>
    <mergeCell ref="J171:M171"/>
    <mergeCell ref="C170:E170"/>
    <mergeCell ref="F170:I170"/>
    <mergeCell ref="J170:M170"/>
    <mergeCell ref="B173:F173"/>
    <mergeCell ref="C174:E174"/>
    <mergeCell ref="F174:I174"/>
    <mergeCell ref="J174:M174"/>
    <mergeCell ref="C175:E175"/>
    <mergeCell ref="F175:I175"/>
    <mergeCell ref="J175:M175"/>
    <mergeCell ref="B168:E168"/>
    <mergeCell ref="C169:E169"/>
    <mergeCell ref="F169:I169"/>
    <mergeCell ref="J169:M169"/>
    <mergeCell ref="B156:B160"/>
    <mergeCell ref="C156:C160"/>
    <mergeCell ref="B110:B115"/>
    <mergeCell ref="N108:N109"/>
    <mergeCell ref="B166:Q166"/>
    <mergeCell ref="E161:E163"/>
    <mergeCell ref="M147:M151"/>
    <mergeCell ref="M143:M146"/>
    <mergeCell ref="P134:P142"/>
    <mergeCell ref="Q134:Q142"/>
    <mergeCell ref="N136:N137"/>
    <mergeCell ref="N139:N140"/>
    <mergeCell ref="N143:N144"/>
    <mergeCell ref="N145:N146"/>
    <mergeCell ref="P143:P146"/>
    <mergeCell ref="Q143:Q146"/>
    <mergeCell ref="M134:M142"/>
    <mergeCell ref="B143:B146"/>
    <mergeCell ref="C143:C146"/>
    <mergeCell ref="D143:D146"/>
    <mergeCell ref="E143:E146"/>
    <mergeCell ref="F143:F146"/>
    <mergeCell ref="G143:G146"/>
    <mergeCell ref="H143:H146"/>
    <mergeCell ref="I143:I146"/>
    <mergeCell ref="J143:J146"/>
    <mergeCell ref="J156:J160"/>
    <mergeCell ref="J134:J142"/>
    <mergeCell ref="C128:C130"/>
    <mergeCell ref="D128:D130"/>
    <mergeCell ref="E128:E130"/>
    <mergeCell ref="F116:F122"/>
    <mergeCell ref="H116:H122"/>
    <mergeCell ref="C116:C122"/>
    <mergeCell ref="J116:J123"/>
    <mergeCell ref="H124:H127"/>
    <mergeCell ref="B128:B130"/>
    <mergeCell ref="B131:B133"/>
    <mergeCell ref="C131:C133"/>
    <mergeCell ref="D131:D133"/>
    <mergeCell ref="E131:E133"/>
    <mergeCell ref="B47:E47"/>
    <mergeCell ref="B48:E48"/>
    <mergeCell ref="F35:H35"/>
    <mergeCell ref="F36:H36"/>
    <mergeCell ref="B43:E43"/>
    <mergeCell ref="F43:H43"/>
    <mergeCell ref="B44:E44"/>
    <mergeCell ref="F37:H37"/>
    <mergeCell ref="F38:H38"/>
    <mergeCell ref="F41:H41"/>
    <mergeCell ref="F42:H42"/>
    <mergeCell ref="F45:H45"/>
    <mergeCell ref="F46:H46"/>
    <mergeCell ref="F47:H47"/>
    <mergeCell ref="B116:B123"/>
    <mergeCell ref="D116:D123"/>
    <mergeCell ref="G116:G123"/>
    <mergeCell ref="B124:B127"/>
    <mergeCell ref="B49:E49"/>
    <mergeCell ref="N77:N79"/>
    <mergeCell ref="N59:N61"/>
    <mergeCell ref="N68:N70"/>
    <mergeCell ref="N80:N82"/>
    <mergeCell ref="P59:P88"/>
    <mergeCell ref="K17:M17"/>
    <mergeCell ref="K20:M20"/>
    <mergeCell ref="H27:J28"/>
    <mergeCell ref="K27:M28"/>
    <mergeCell ref="H23:J25"/>
    <mergeCell ref="K23:M25"/>
    <mergeCell ref="H18:J19"/>
    <mergeCell ref="K18:M19"/>
    <mergeCell ref="H21:J22"/>
    <mergeCell ref="K21:M22"/>
    <mergeCell ref="N18:N19"/>
    <mergeCell ref="N21:N22"/>
    <mergeCell ref="N83:N85"/>
    <mergeCell ref="K29:M29"/>
    <mergeCell ref="N86:N88"/>
    <mergeCell ref="H59:H88"/>
    <mergeCell ref="J59:J88"/>
    <mergeCell ref="K59:K88"/>
    <mergeCell ref="F33:H33"/>
    <mergeCell ref="P55:P57"/>
    <mergeCell ref="B36:E36"/>
    <mergeCell ref="Q55:Q57"/>
    <mergeCell ref="M56:M57"/>
    <mergeCell ref="H55:H57"/>
    <mergeCell ref="I56:I57"/>
    <mergeCell ref="I55:M55"/>
    <mergeCell ref="J56:L56"/>
    <mergeCell ref="N55:O55"/>
    <mergeCell ref="N56:N57"/>
    <mergeCell ref="O56:O57"/>
    <mergeCell ref="F40:H40"/>
    <mergeCell ref="F49:H49"/>
    <mergeCell ref="B52:E52"/>
    <mergeCell ref="F44:H44"/>
    <mergeCell ref="F48:H48"/>
    <mergeCell ref="B37:E37"/>
    <mergeCell ref="B38:E38"/>
    <mergeCell ref="B41:E41"/>
    <mergeCell ref="B40:E40"/>
    <mergeCell ref="F50:H50"/>
    <mergeCell ref="F51:H51"/>
    <mergeCell ref="F52:H52"/>
    <mergeCell ref="B42:E42"/>
    <mergeCell ref="Q59:Q88"/>
    <mergeCell ref="B2:Q2"/>
    <mergeCell ref="B3:Q3"/>
    <mergeCell ref="B9:H9"/>
    <mergeCell ref="B5:Q5"/>
    <mergeCell ref="B55:B57"/>
    <mergeCell ref="C55:C57"/>
    <mergeCell ref="D55:D57"/>
    <mergeCell ref="E55:E57"/>
    <mergeCell ref="F55:F57"/>
    <mergeCell ref="G55:G57"/>
    <mergeCell ref="B59:B88"/>
    <mergeCell ref="C59:C88"/>
    <mergeCell ref="D59:D88"/>
    <mergeCell ref="E59:E88"/>
    <mergeCell ref="G59:G88"/>
    <mergeCell ref="F59:F88"/>
    <mergeCell ref="B50:E50"/>
    <mergeCell ref="K12:M12"/>
    <mergeCell ref="H17:J17"/>
    <mergeCell ref="H20:J20"/>
    <mergeCell ref="K26:M26"/>
    <mergeCell ref="B17:B19"/>
    <mergeCell ref="E17:G19"/>
    <mergeCell ref="L134:L142"/>
    <mergeCell ref="F100:F102"/>
    <mergeCell ref="C89:C91"/>
    <mergeCell ref="D89:D91"/>
    <mergeCell ref="I104:I109"/>
    <mergeCell ref="L104:L109"/>
    <mergeCell ref="M104:M109"/>
    <mergeCell ref="F131:F133"/>
    <mergeCell ref="G131:G133"/>
    <mergeCell ref="H131:H133"/>
    <mergeCell ref="I131:I133"/>
    <mergeCell ref="J131:J133"/>
    <mergeCell ref="F128:F130"/>
    <mergeCell ref="G128:G130"/>
    <mergeCell ref="H128:H130"/>
    <mergeCell ref="I128:I130"/>
    <mergeCell ref="M128:M130"/>
    <mergeCell ref="K100:K102"/>
    <mergeCell ref="J89:J91"/>
    <mergeCell ref="K89:K91"/>
    <mergeCell ref="I92:I98"/>
    <mergeCell ref="J92:J98"/>
    <mergeCell ref="E100:E102"/>
    <mergeCell ref="G124:G127"/>
    <mergeCell ref="C186:M186"/>
    <mergeCell ref="F181:M181"/>
    <mergeCell ref="C181:E181"/>
    <mergeCell ref="B178:D178"/>
    <mergeCell ref="C179:E179"/>
    <mergeCell ref="F179:M179"/>
    <mergeCell ref="C180:E180"/>
    <mergeCell ref="F180:M180"/>
    <mergeCell ref="B183:G183"/>
    <mergeCell ref="C184:M184"/>
    <mergeCell ref="C185:M185"/>
    <mergeCell ref="C17:D19"/>
    <mergeCell ref="B27:B29"/>
    <mergeCell ref="C27:D29"/>
    <mergeCell ref="E27:G29"/>
    <mergeCell ref="H29:J29"/>
    <mergeCell ref="C23:D26"/>
    <mergeCell ref="E23:G26"/>
    <mergeCell ref="H26:J26"/>
    <mergeCell ref="I89:I91"/>
    <mergeCell ref="I59:I61"/>
    <mergeCell ref="I62:I88"/>
    <mergeCell ref="B33:E33"/>
    <mergeCell ref="B34:E34"/>
    <mergeCell ref="F34:H34"/>
    <mergeCell ref="B35:E35"/>
    <mergeCell ref="B89:B91"/>
    <mergeCell ref="H89:H91"/>
    <mergeCell ref="B45:E45"/>
    <mergeCell ref="B46:E46"/>
    <mergeCell ref="E89:E91"/>
    <mergeCell ref="F89:F91"/>
    <mergeCell ref="G89:G91"/>
    <mergeCell ref="B32:G32"/>
    <mergeCell ref="B54:H54"/>
    <mergeCell ref="B7:Q7"/>
    <mergeCell ref="B39:E39"/>
    <mergeCell ref="F39:H39"/>
    <mergeCell ref="B20:B22"/>
    <mergeCell ref="C20:D22"/>
    <mergeCell ref="E20:G22"/>
    <mergeCell ref="B23:B26"/>
    <mergeCell ref="K10:N10"/>
    <mergeCell ref="K11:M11"/>
    <mergeCell ref="B10:B11"/>
    <mergeCell ref="C10:D11"/>
    <mergeCell ref="E10:G11"/>
    <mergeCell ref="H10:J11"/>
    <mergeCell ref="C12:D12"/>
    <mergeCell ref="E12:G12"/>
    <mergeCell ref="H12:J12"/>
    <mergeCell ref="C13:D16"/>
    <mergeCell ref="B13:B16"/>
    <mergeCell ref="E13:G16"/>
    <mergeCell ref="H16:J16"/>
    <mergeCell ref="K16:M16"/>
    <mergeCell ref="H13:J15"/>
    <mergeCell ref="K13:M15"/>
    <mergeCell ref="N15:N16"/>
    <mergeCell ref="P128:P130"/>
    <mergeCell ref="Q128:Q130"/>
    <mergeCell ref="C110:C114"/>
    <mergeCell ref="E116:E123"/>
    <mergeCell ref="J124:J127"/>
    <mergeCell ref="N118:N119"/>
    <mergeCell ref="N122:N123"/>
    <mergeCell ref="P116:P123"/>
    <mergeCell ref="Q116:Q123"/>
    <mergeCell ref="N116:N117"/>
    <mergeCell ref="N120:N121"/>
    <mergeCell ref="L116:L123"/>
    <mergeCell ref="M116:M123"/>
    <mergeCell ref="N110:N111"/>
    <mergeCell ref="N112:N113"/>
    <mergeCell ref="N114:N115"/>
    <mergeCell ref="Q110:Q115"/>
    <mergeCell ref="G110:G115"/>
    <mergeCell ref="C124:C127"/>
    <mergeCell ref="D124:D127"/>
    <mergeCell ref="E124:E127"/>
    <mergeCell ref="F124:F127"/>
    <mergeCell ref="H100:H102"/>
    <mergeCell ref="I100:I102"/>
    <mergeCell ref="L128:L130"/>
    <mergeCell ref="B103:B109"/>
    <mergeCell ref="C103:C109"/>
    <mergeCell ref="J128:J130"/>
    <mergeCell ref="P103:P109"/>
    <mergeCell ref="D103:D109"/>
    <mergeCell ref="E103:E109"/>
    <mergeCell ref="F103:F109"/>
    <mergeCell ref="G103:G109"/>
    <mergeCell ref="H103:H109"/>
    <mergeCell ref="J103:J109"/>
    <mergeCell ref="K103:K109"/>
    <mergeCell ref="F110:F115"/>
    <mergeCell ref="E110:E115"/>
    <mergeCell ref="D110:D115"/>
    <mergeCell ref="K124:K127"/>
    <mergeCell ref="M111:M115"/>
    <mergeCell ref="L111:L115"/>
    <mergeCell ref="K110:K115"/>
    <mergeCell ref="J110:J115"/>
    <mergeCell ref="I111:I115"/>
    <mergeCell ref="H110:H115"/>
    <mergeCell ref="Q89:Q91"/>
    <mergeCell ref="M59:M61"/>
    <mergeCell ref="M62:M88"/>
    <mergeCell ref="I125:I127"/>
    <mergeCell ref="N125:N126"/>
    <mergeCell ref="L125:L127"/>
    <mergeCell ref="M125:M127"/>
    <mergeCell ref="J100:J102"/>
    <mergeCell ref="P89:P91"/>
    <mergeCell ref="K92:K98"/>
    <mergeCell ref="L92:L98"/>
    <mergeCell ref="P92:P98"/>
    <mergeCell ref="L100:L102"/>
    <mergeCell ref="M100:M102"/>
    <mergeCell ref="P100:P102"/>
    <mergeCell ref="Q100:Q102"/>
    <mergeCell ref="L59:L61"/>
    <mergeCell ref="L62:L88"/>
    <mergeCell ref="N62:N64"/>
    <mergeCell ref="N65:N67"/>
    <mergeCell ref="L89:L91"/>
    <mergeCell ref="M89:M91"/>
    <mergeCell ref="N71:N73"/>
    <mergeCell ref="N74:N76"/>
  </mergeCells>
  <phoneticPr fontId="6" type="noConversion"/>
  <printOptions horizontalCentered="1"/>
  <pageMargins left="0.31496062992125984" right="0.11811023622047244" top="0.74803149606299213" bottom="0.15748031496062992" header="0.31496062992125984" footer="0.11811023622047244"/>
  <pageSetup paperSize="9" scale="49"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9"/>
  <sheetViews>
    <sheetView topLeftCell="A88" zoomScaleNormal="100" workbookViewId="0">
      <selection activeCell="P56" sqref="P56:Q6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330" t="s">
        <v>308</v>
      </c>
      <c r="C2" s="330"/>
      <c r="D2" s="330"/>
      <c r="E2" s="330"/>
      <c r="F2" s="330"/>
      <c r="G2" s="330"/>
      <c r="H2" s="330"/>
      <c r="I2" s="330"/>
      <c r="J2" s="330"/>
      <c r="K2" s="330"/>
      <c r="L2" s="330"/>
      <c r="M2" s="330"/>
      <c r="N2" s="330"/>
      <c r="O2" s="330"/>
      <c r="P2" s="330"/>
      <c r="Q2" s="330"/>
    </row>
    <row r="3" spans="2:17" ht="15.75" x14ac:dyDescent="0.25">
      <c r="B3" s="6"/>
      <c r="C3" s="6"/>
      <c r="D3" s="6"/>
      <c r="E3" s="6"/>
      <c r="F3" s="6"/>
      <c r="G3" s="6"/>
      <c r="H3" s="6"/>
      <c r="I3" s="6"/>
      <c r="J3" s="6"/>
      <c r="K3" s="6"/>
      <c r="L3" s="6"/>
      <c r="M3" s="6"/>
      <c r="N3" s="6"/>
      <c r="O3" s="6"/>
      <c r="P3" s="6"/>
      <c r="Q3" s="6"/>
    </row>
    <row r="4" spans="2:17" ht="15.75" x14ac:dyDescent="0.25">
      <c r="B4" s="330" t="s">
        <v>309</v>
      </c>
      <c r="C4" s="330"/>
      <c r="D4" s="330"/>
      <c r="E4" s="330"/>
      <c r="F4" s="330"/>
      <c r="G4" s="330"/>
      <c r="H4" s="330"/>
      <c r="I4" s="330"/>
      <c r="J4" s="330"/>
      <c r="K4" s="330"/>
      <c r="L4" s="330"/>
      <c r="M4" s="330"/>
      <c r="N4" s="330"/>
      <c r="O4" s="330"/>
      <c r="P4" s="330"/>
      <c r="Q4" s="330"/>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15.75" x14ac:dyDescent="0.25">
      <c r="B7" s="312" t="s">
        <v>3</v>
      </c>
      <c r="C7" s="312" t="s">
        <v>58</v>
      </c>
      <c r="D7" s="312"/>
      <c r="E7" s="311" t="s">
        <v>59</v>
      </c>
      <c r="F7" s="311"/>
      <c r="G7" s="311"/>
      <c r="H7" s="311" t="s">
        <v>60</v>
      </c>
      <c r="I7" s="311"/>
      <c r="J7" s="311"/>
      <c r="K7" s="312" t="s">
        <v>61</v>
      </c>
      <c r="L7" s="312"/>
      <c r="M7" s="312"/>
      <c r="N7" s="312"/>
    </row>
    <row r="8" spans="2:17" ht="31.5" x14ac:dyDescent="0.25">
      <c r="B8" s="312"/>
      <c r="C8" s="312"/>
      <c r="D8" s="312"/>
      <c r="E8" s="311"/>
      <c r="F8" s="311"/>
      <c r="G8" s="311"/>
      <c r="H8" s="311"/>
      <c r="I8" s="311"/>
      <c r="J8" s="311"/>
      <c r="K8" s="311" t="s">
        <v>62</v>
      </c>
      <c r="L8" s="311"/>
      <c r="M8" s="311"/>
      <c r="N8" s="3" t="s">
        <v>63</v>
      </c>
      <c r="O8" s="1"/>
      <c r="P8" s="136"/>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3" t="s">
        <v>310</v>
      </c>
      <c r="D10" s="364"/>
      <c r="E10" s="369" t="s">
        <v>732</v>
      </c>
      <c r="F10" s="370"/>
      <c r="G10" s="371"/>
      <c r="H10" s="413">
        <v>0</v>
      </c>
      <c r="I10" s="416"/>
      <c r="J10" s="416"/>
      <c r="K10" s="413">
        <v>77</v>
      </c>
      <c r="L10" s="416"/>
      <c r="M10" s="416"/>
      <c r="N10" s="12">
        <f>O43</f>
        <v>79</v>
      </c>
    </row>
    <row r="11" spans="2:17" ht="15.75" x14ac:dyDescent="0.25">
      <c r="B11" s="362"/>
      <c r="C11" s="367"/>
      <c r="D11" s="368"/>
      <c r="E11" s="375"/>
      <c r="F11" s="376"/>
      <c r="G11" s="377"/>
      <c r="H11" s="379" t="s">
        <v>149</v>
      </c>
      <c r="I11" s="380"/>
      <c r="J11" s="381"/>
      <c r="K11" s="379" t="s">
        <v>18</v>
      </c>
      <c r="L11" s="380"/>
      <c r="M11" s="381"/>
      <c r="N11" s="11" t="s">
        <v>23</v>
      </c>
    </row>
    <row r="12" spans="2:17" ht="15.75" x14ac:dyDescent="0.25">
      <c r="B12" s="360" t="s">
        <v>48</v>
      </c>
      <c r="C12" s="363" t="s">
        <v>311</v>
      </c>
      <c r="D12" s="364"/>
      <c r="E12" s="369" t="s">
        <v>312</v>
      </c>
      <c r="F12" s="370"/>
      <c r="G12" s="371"/>
      <c r="H12" s="413">
        <v>0</v>
      </c>
      <c r="I12" s="416"/>
      <c r="J12" s="416"/>
      <c r="K12" s="413">
        <v>77</v>
      </c>
      <c r="L12" s="416"/>
      <c r="M12" s="416"/>
      <c r="N12" s="12">
        <f>O45</f>
        <v>80</v>
      </c>
    </row>
    <row r="13" spans="2:17" ht="15.75" x14ac:dyDescent="0.25">
      <c r="B13" s="362"/>
      <c r="C13" s="367"/>
      <c r="D13" s="368"/>
      <c r="E13" s="375"/>
      <c r="F13" s="376"/>
      <c r="G13" s="377"/>
      <c r="H13" s="379" t="s">
        <v>149</v>
      </c>
      <c r="I13" s="380"/>
      <c r="J13" s="381"/>
      <c r="K13" s="379" t="s">
        <v>18</v>
      </c>
      <c r="L13" s="380"/>
      <c r="M13" s="381"/>
      <c r="N13" s="11" t="s">
        <v>23</v>
      </c>
    </row>
    <row r="16" spans="2:17" ht="15.75" x14ac:dyDescent="0.25">
      <c r="B16" s="310" t="s">
        <v>71</v>
      </c>
      <c r="C16" s="310"/>
      <c r="D16" s="310"/>
      <c r="E16" s="310"/>
      <c r="F16" s="310"/>
      <c r="G16" s="310"/>
    </row>
    <row r="17" spans="2:8" ht="15.75" x14ac:dyDescent="0.25">
      <c r="B17" s="390" t="s">
        <v>72</v>
      </c>
      <c r="C17" s="390"/>
      <c r="D17" s="390"/>
      <c r="E17" s="390"/>
      <c r="F17" s="390" t="s">
        <v>73</v>
      </c>
      <c r="G17" s="390"/>
      <c r="H17" s="390"/>
    </row>
    <row r="18" spans="2:8" ht="15.75" x14ac:dyDescent="0.25">
      <c r="B18" s="391">
        <v>1</v>
      </c>
      <c r="C18" s="391"/>
      <c r="D18" s="391"/>
      <c r="E18" s="391"/>
      <c r="F18" s="391">
        <v>2</v>
      </c>
      <c r="G18" s="391"/>
      <c r="H18" s="391"/>
    </row>
    <row r="19" spans="2:8" ht="15.75" x14ac:dyDescent="0.25">
      <c r="B19" s="392" t="s">
        <v>74</v>
      </c>
      <c r="C19" s="392"/>
      <c r="D19" s="392"/>
      <c r="E19" s="392"/>
      <c r="F19" s="417">
        <f>SUM(F20,F22,F26,F30)</f>
        <v>2100431.6799999997</v>
      </c>
      <c r="G19" s="460"/>
      <c r="H19" s="460"/>
    </row>
    <row r="20" spans="2:8" ht="15.75" x14ac:dyDescent="0.25">
      <c r="B20" s="392" t="s">
        <v>75</v>
      </c>
      <c r="C20" s="392"/>
      <c r="D20" s="392"/>
      <c r="E20" s="392"/>
      <c r="F20" s="462"/>
      <c r="G20" s="462"/>
      <c r="H20" s="462"/>
    </row>
    <row r="21" spans="2:8" ht="15.75" x14ac:dyDescent="0.25">
      <c r="B21" s="358"/>
      <c r="C21" s="358"/>
      <c r="D21" s="358"/>
      <c r="E21" s="358"/>
      <c r="F21" s="462"/>
      <c r="G21" s="461"/>
      <c r="H21" s="461"/>
    </row>
    <row r="22" spans="2:8" ht="33" customHeight="1" x14ac:dyDescent="0.25">
      <c r="B22" s="392" t="s">
        <v>313</v>
      </c>
      <c r="C22" s="392"/>
      <c r="D22" s="392"/>
      <c r="E22" s="392"/>
      <c r="F22" s="417">
        <f>F25</f>
        <v>0</v>
      </c>
      <c r="G22" s="460"/>
      <c r="H22" s="460"/>
    </row>
    <row r="23" spans="2:8" ht="15.75" x14ac:dyDescent="0.25">
      <c r="B23" s="358" t="s">
        <v>253</v>
      </c>
      <c r="C23" s="358"/>
      <c r="D23" s="358"/>
      <c r="E23" s="358"/>
      <c r="F23" s="359"/>
      <c r="G23" s="359"/>
      <c r="H23" s="359"/>
    </row>
    <row r="24" spans="2:8" ht="31.5" customHeight="1" x14ac:dyDescent="0.25">
      <c r="B24" s="358" t="s">
        <v>254</v>
      </c>
      <c r="C24" s="358"/>
      <c r="D24" s="358"/>
      <c r="E24" s="358"/>
      <c r="F24" s="359"/>
      <c r="G24" s="359"/>
      <c r="H24" s="359"/>
    </row>
    <row r="25" spans="2:8" ht="15.75" x14ac:dyDescent="0.25">
      <c r="B25" s="358" t="s">
        <v>76</v>
      </c>
      <c r="C25" s="358"/>
      <c r="D25" s="358"/>
      <c r="E25" s="358"/>
      <c r="F25" s="359"/>
      <c r="G25" s="461"/>
      <c r="H25" s="461"/>
    </row>
    <row r="26" spans="2:8" ht="15.75" x14ac:dyDescent="0.25">
      <c r="B26" s="392" t="s">
        <v>314</v>
      </c>
      <c r="C26" s="392"/>
      <c r="D26" s="392"/>
      <c r="E26" s="392"/>
      <c r="F26" s="417">
        <f>F29</f>
        <v>2100431.6799999997</v>
      </c>
      <c r="G26" s="460"/>
      <c r="H26" s="460"/>
    </row>
    <row r="27" spans="2:8" ht="15.75" x14ac:dyDescent="0.25">
      <c r="B27" s="358" t="s">
        <v>255</v>
      </c>
      <c r="C27" s="358"/>
      <c r="D27" s="358"/>
      <c r="E27" s="358"/>
      <c r="F27" s="359"/>
      <c r="G27" s="359"/>
      <c r="H27" s="359"/>
    </row>
    <row r="28" spans="2:8" ht="31.5" customHeight="1" x14ac:dyDescent="0.25">
      <c r="B28" s="358" t="s">
        <v>256</v>
      </c>
      <c r="C28" s="358"/>
      <c r="D28" s="358"/>
      <c r="E28" s="358"/>
      <c r="F28" s="359"/>
      <c r="G28" s="359"/>
      <c r="H28" s="359"/>
    </row>
    <row r="29" spans="2:8" ht="15.75" x14ac:dyDescent="0.25">
      <c r="B29" s="358" t="s">
        <v>77</v>
      </c>
      <c r="C29" s="358"/>
      <c r="D29" s="358"/>
      <c r="E29" s="358"/>
      <c r="F29" s="359">
        <f>L78</f>
        <v>2100431.6799999997</v>
      </c>
      <c r="G29" s="461"/>
      <c r="H29" s="461"/>
    </row>
    <row r="30" spans="2:8" ht="15.75" x14ac:dyDescent="0.25">
      <c r="B30" s="392" t="s">
        <v>257</v>
      </c>
      <c r="C30" s="392"/>
      <c r="D30" s="392"/>
      <c r="E30" s="392"/>
      <c r="F30" s="463"/>
      <c r="G30" s="463"/>
      <c r="H30" s="463"/>
    </row>
    <row r="31" spans="2:8" ht="15.75" x14ac:dyDescent="0.25">
      <c r="B31" s="358"/>
      <c r="C31" s="358"/>
      <c r="D31" s="358"/>
      <c r="E31" s="358"/>
      <c r="F31" s="462"/>
      <c r="G31" s="462"/>
      <c r="H31" s="462"/>
    </row>
    <row r="32" spans="2:8" ht="15.75" x14ac:dyDescent="0.25">
      <c r="B32" s="392" t="s">
        <v>78</v>
      </c>
      <c r="C32" s="392"/>
      <c r="D32" s="392"/>
      <c r="E32" s="392"/>
      <c r="F32" s="417">
        <f>SUM(F33:H35)</f>
        <v>370664.42</v>
      </c>
      <c r="G32" s="460"/>
      <c r="H32" s="460"/>
    </row>
    <row r="33" spans="2:20" ht="15.75" x14ac:dyDescent="0.25">
      <c r="B33" s="358" t="s">
        <v>79</v>
      </c>
      <c r="C33" s="358"/>
      <c r="D33" s="358"/>
      <c r="E33" s="358"/>
      <c r="F33" s="359">
        <f>M78</f>
        <v>370664.42</v>
      </c>
      <c r="G33" s="461"/>
      <c r="H33" s="461"/>
    </row>
    <row r="34" spans="2:20" ht="15.75" x14ac:dyDescent="0.25">
      <c r="B34" s="358" t="s">
        <v>80</v>
      </c>
      <c r="C34" s="358"/>
      <c r="D34" s="358"/>
      <c r="E34" s="358"/>
      <c r="F34" s="462">
        <v>0</v>
      </c>
      <c r="G34" s="462"/>
      <c r="H34" s="462"/>
    </row>
    <row r="35" spans="2:20" ht="15.75" x14ac:dyDescent="0.25">
      <c r="B35" s="358" t="s">
        <v>81</v>
      </c>
      <c r="C35" s="358"/>
      <c r="D35" s="358"/>
      <c r="E35" s="358"/>
      <c r="F35" s="462">
        <v>0</v>
      </c>
      <c r="G35" s="462"/>
      <c r="H35" s="462"/>
    </row>
    <row r="36" spans="2:20" ht="15.75" x14ac:dyDescent="0.25">
      <c r="B36" s="392" t="s">
        <v>82</v>
      </c>
      <c r="C36" s="392"/>
      <c r="D36" s="392"/>
      <c r="E36" s="392"/>
      <c r="F36" s="417">
        <f>SUM(F19,F32)</f>
        <v>2471096.0999999996</v>
      </c>
      <c r="G36" s="460"/>
      <c r="H36" s="460"/>
    </row>
    <row r="38" spans="2:20" ht="15.75" x14ac:dyDescent="0.25">
      <c r="B38" s="310" t="s">
        <v>83</v>
      </c>
      <c r="C38" s="310"/>
      <c r="D38" s="310"/>
      <c r="E38" s="310"/>
      <c r="F38" s="310"/>
      <c r="G38" s="310"/>
      <c r="H38" s="310"/>
    </row>
    <row r="39" spans="2:20" ht="15.75" x14ac:dyDescent="0.25">
      <c r="B39" s="311" t="s">
        <v>84</v>
      </c>
      <c r="C39" s="311" t="s">
        <v>85</v>
      </c>
      <c r="D39" s="311" t="s">
        <v>86</v>
      </c>
      <c r="E39" s="311" t="s">
        <v>87</v>
      </c>
      <c r="F39" s="311" t="s">
        <v>88</v>
      </c>
      <c r="G39" s="311" t="s">
        <v>89</v>
      </c>
      <c r="H39" s="311" t="s">
        <v>90</v>
      </c>
      <c r="I39" s="311" t="s">
        <v>91</v>
      </c>
      <c r="J39" s="311"/>
      <c r="K39" s="311"/>
      <c r="L39" s="311"/>
      <c r="M39" s="311"/>
      <c r="N39" s="311" t="s">
        <v>6</v>
      </c>
      <c r="O39" s="311"/>
      <c r="P39" s="311" t="s">
        <v>92</v>
      </c>
      <c r="Q39" s="311" t="s">
        <v>93</v>
      </c>
    </row>
    <row r="40" spans="2:20" ht="15.75" customHeight="1" x14ac:dyDescent="0.25">
      <c r="B40" s="311"/>
      <c r="C40" s="311"/>
      <c r="D40" s="311"/>
      <c r="E40" s="311"/>
      <c r="F40" s="311"/>
      <c r="G40" s="311"/>
      <c r="H40" s="311"/>
      <c r="I40" s="311" t="s">
        <v>45</v>
      </c>
      <c r="J40" s="311" t="s">
        <v>94</v>
      </c>
      <c r="K40" s="311"/>
      <c r="L40" s="311"/>
      <c r="M40" s="311" t="s">
        <v>752</v>
      </c>
      <c r="N40" s="311" t="s">
        <v>96</v>
      </c>
      <c r="O40" s="311" t="s">
        <v>97</v>
      </c>
      <c r="P40" s="311"/>
      <c r="Q40" s="311"/>
    </row>
    <row r="41" spans="2:20" ht="94.5" x14ac:dyDescent="0.25">
      <c r="B41" s="311"/>
      <c r="C41" s="311"/>
      <c r="D41" s="311"/>
      <c r="E41" s="311"/>
      <c r="F41" s="311"/>
      <c r="G41" s="311"/>
      <c r="H41" s="311"/>
      <c r="I41" s="311"/>
      <c r="J41" s="3" t="s">
        <v>98</v>
      </c>
      <c r="K41" s="3" t="s">
        <v>99</v>
      </c>
      <c r="L41" s="3" t="s">
        <v>100</v>
      </c>
      <c r="M41" s="311"/>
      <c r="N41" s="311"/>
      <c r="O41" s="311"/>
      <c r="P41" s="311"/>
      <c r="Q41" s="311"/>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458" t="s">
        <v>315</v>
      </c>
      <c r="C43" s="459" t="s">
        <v>101</v>
      </c>
      <c r="D43" s="300" t="s">
        <v>316</v>
      </c>
      <c r="E43" s="300" t="s">
        <v>520</v>
      </c>
      <c r="F43" s="459" t="s">
        <v>261</v>
      </c>
      <c r="G43" s="300" t="s">
        <v>262</v>
      </c>
      <c r="H43" s="459" t="s">
        <v>102</v>
      </c>
      <c r="I43" s="457">
        <f>I78</f>
        <v>2471096.1</v>
      </c>
      <c r="J43" s="457">
        <f>J78</f>
        <v>0</v>
      </c>
      <c r="K43" s="457">
        <f>K78</f>
        <v>0</v>
      </c>
      <c r="L43" s="457">
        <f>L78</f>
        <v>2100431.6799999997</v>
      </c>
      <c r="M43" s="457">
        <f>M78</f>
        <v>370664.42</v>
      </c>
      <c r="N43" s="300" t="s">
        <v>733</v>
      </c>
      <c r="O43" s="12">
        <v>79</v>
      </c>
      <c r="P43" s="416"/>
      <c r="Q43" s="324"/>
    </row>
    <row r="44" spans="2:20" ht="33.75" customHeight="1" x14ac:dyDescent="0.25">
      <c r="B44" s="458"/>
      <c r="C44" s="459"/>
      <c r="D44" s="300"/>
      <c r="E44" s="300"/>
      <c r="F44" s="459"/>
      <c r="G44" s="300"/>
      <c r="H44" s="459"/>
      <c r="I44" s="457"/>
      <c r="J44" s="457"/>
      <c r="K44" s="457"/>
      <c r="L44" s="457"/>
      <c r="M44" s="457"/>
      <c r="N44" s="300"/>
      <c r="O44" s="11" t="s">
        <v>23</v>
      </c>
      <c r="P44" s="418"/>
      <c r="Q44" s="325"/>
      <c r="S44" s="23"/>
      <c r="T44" s="22"/>
    </row>
    <row r="45" spans="2:20" ht="15.75" x14ac:dyDescent="0.25">
      <c r="B45" s="458"/>
      <c r="C45" s="459"/>
      <c r="D45" s="300"/>
      <c r="E45" s="300"/>
      <c r="F45" s="459"/>
      <c r="G45" s="300"/>
      <c r="H45" s="459"/>
      <c r="I45" s="457"/>
      <c r="J45" s="457"/>
      <c r="K45" s="457"/>
      <c r="L45" s="457"/>
      <c r="M45" s="457"/>
      <c r="N45" s="300" t="s">
        <v>317</v>
      </c>
      <c r="O45" s="98">
        <v>80</v>
      </c>
      <c r="P45" s="418"/>
      <c r="Q45" s="325"/>
      <c r="S45" s="23"/>
    </row>
    <row r="46" spans="2:20" ht="34.5" customHeight="1" x14ac:dyDescent="0.25">
      <c r="B46" s="458"/>
      <c r="C46" s="459"/>
      <c r="D46" s="300"/>
      <c r="E46" s="300"/>
      <c r="F46" s="459"/>
      <c r="G46" s="300"/>
      <c r="H46" s="459"/>
      <c r="I46" s="457"/>
      <c r="J46" s="457"/>
      <c r="K46" s="457"/>
      <c r="L46" s="457"/>
      <c r="M46" s="457"/>
      <c r="N46" s="300"/>
      <c r="O46" s="11" t="s">
        <v>23</v>
      </c>
      <c r="P46" s="418"/>
      <c r="Q46" s="325"/>
    </row>
    <row r="47" spans="2:20" ht="15.75" x14ac:dyDescent="0.25">
      <c r="B47" s="458"/>
      <c r="C47" s="459"/>
      <c r="D47" s="300"/>
      <c r="E47" s="300"/>
      <c r="F47" s="459"/>
      <c r="G47" s="300"/>
      <c r="H47" s="459"/>
      <c r="I47" s="457"/>
      <c r="J47" s="457"/>
      <c r="K47" s="457"/>
      <c r="L47" s="457"/>
      <c r="M47" s="457"/>
      <c r="N47" s="300" t="s">
        <v>318</v>
      </c>
      <c r="O47" s="617">
        <f>O54+O58+O63+O68+O72+O76</f>
        <v>10953</v>
      </c>
      <c r="P47" s="418"/>
      <c r="Q47" s="325"/>
      <c r="S47" s="23"/>
    </row>
    <row r="48" spans="2:20" ht="15.75" x14ac:dyDescent="0.25">
      <c r="B48" s="458"/>
      <c r="C48" s="459"/>
      <c r="D48" s="300"/>
      <c r="E48" s="300"/>
      <c r="F48" s="459"/>
      <c r="G48" s="300"/>
      <c r="H48" s="459"/>
      <c r="I48" s="457"/>
      <c r="J48" s="457"/>
      <c r="K48" s="457"/>
      <c r="L48" s="457"/>
      <c r="M48" s="457"/>
      <c r="N48" s="300"/>
      <c r="O48" s="276"/>
      <c r="P48" s="418"/>
      <c r="Q48" s="325"/>
      <c r="S48" s="23"/>
    </row>
    <row r="49" spans="2:20" ht="15.75" x14ac:dyDescent="0.25">
      <c r="B49" s="458"/>
      <c r="C49" s="459"/>
      <c r="D49" s="300"/>
      <c r="E49" s="300"/>
      <c r="F49" s="459"/>
      <c r="G49" s="300"/>
      <c r="H49" s="459"/>
      <c r="I49" s="457"/>
      <c r="J49" s="457"/>
      <c r="K49" s="457"/>
      <c r="L49" s="457"/>
      <c r="M49" s="457"/>
      <c r="N49" s="300"/>
      <c r="O49" s="11" t="s">
        <v>23</v>
      </c>
      <c r="P49" s="418"/>
      <c r="Q49" s="325"/>
    </row>
    <row r="50" spans="2:20" ht="15.75" x14ac:dyDescent="0.25">
      <c r="B50" s="458"/>
      <c r="C50" s="459"/>
      <c r="D50" s="300"/>
      <c r="E50" s="300"/>
      <c r="F50" s="459"/>
      <c r="G50" s="300"/>
      <c r="H50" s="459"/>
      <c r="I50" s="457"/>
      <c r="J50" s="457"/>
      <c r="K50" s="457"/>
      <c r="L50" s="457"/>
      <c r="M50" s="457"/>
      <c r="N50" s="300" t="s">
        <v>319</v>
      </c>
      <c r="O50" s="98">
        <f>O55+O60+O65+O69+O73+O77</f>
        <v>6</v>
      </c>
      <c r="P50" s="418"/>
      <c r="Q50" s="325"/>
      <c r="S50" s="23"/>
    </row>
    <row r="51" spans="2:20" ht="48" customHeight="1" x14ac:dyDescent="0.25">
      <c r="B51" s="458"/>
      <c r="C51" s="459"/>
      <c r="D51" s="300"/>
      <c r="E51" s="300"/>
      <c r="F51" s="459"/>
      <c r="G51" s="300"/>
      <c r="H51" s="459"/>
      <c r="I51" s="457"/>
      <c r="J51" s="457"/>
      <c r="K51" s="457"/>
      <c r="L51" s="457"/>
      <c r="M51" s="457"/>
      <c r="N51" s="300"/>
      <c r="O51" s="11" t="s">
        <v>23</v>
      </c>
      <c r="P51" s="448"/>
      <c r="Q51" s="326"/>
    </row>
    <row r="52" spans="2:20" ht="47.25" x14ac:dyDescent="0.25">
      <c r="B52" s="293" t="s">
        <v>320</v>
      </c>
      <c r="C52" s="453"/>
      <c r="D52" s="293" t="s">
        <v>519</v>
      </c>
      <c r="E52" s="324" t="s">
        <v>16</v>
      </c>
      <c r="F52" s="453"/>
      <c r="G52" s="293" t="s">
        <v>262</v>
      </c>
      <c r="H52" s="453"/>
      <c r="I52" s="454">
        <f>SUM(J52:M55)</f>
        <v>300000</v>
      </c>
      <c r="J52" s="449">
        <v>0</v>
      </c>
      <c r="K52" s="318">
        <v>0</v>
      </c>
      <c r="L52" s="318">
        <v>255000</v>
      </c>
      <c r="M52" s="318">
        <v>45000</v>
      </c>
      <c r="N52" s="31" t="s">
        <v>733</v>
      </c>
      <c r="O52" s="25">
        <v>80</v>
      </c>
      <c r="P52" s="324" t="s">
        <v>276</v>
      </c>
      <c r="Q52" s="324" t="s">
        <v>321</v>
      </c>
    </row>
    <row r="53" spans="2:20" ht="47.25" x14ac:dyDescent="0.25">
      <c r="B53" s="296"/>
      <c r="C53" s="443"/>
      <c r="D53" s="296"/>
      <c r="E53" s="325"/>
      <c r="F53" s="443"/>
      <c r="G53" s="296"/>
      <c r="H53" s="443"/>
      <c r="I53" s="455"/>
      <c r="J53" s="450"/>
      <c r="K53" s="319"/>
      <c r="L53" s="319"/>
      <c r="M53" s="319"/>
      <c r="N53" s="31" t="s">
        <v>317</v>
      </c>
      <c r="O53" s="32">
        <v>80</v>
      </c>
      <c r="P53" s="325"/>
      <c r="Q53" s="325"/>
    </row>
    <row r="54" spans="2:20" ht="31.5" x14ac:dyDescent="0.25">
      <c r="B54" s="296"/>
      <c r="C54" s="443"/>
      <c r="D54" s="296"/>
      <c r="E54" s="325"/>
      <c r="F54" s="443"/>
      <c r="G54" s="296"/>
      <c r="H54" s="443"/>
      <c r="I54" s="455"/>
      <c r="J54" s="450"/>
      <c r="K54" s="319"/>
      <c r="L54" s="319"/>
      <c r="M54" s="319"/>
      <c r="N54" s="31" t="s">
        <v>318</v>
      </c>
      <c r="O54" s="40">
        <v>1494</v>
      </c>
      <c r="P54" s="325"/>
      <c r="Q54" s="325"/>
    </row>
    <row r="55" spans="2:20" ht="63" x14ac:dyDescent="0.25">
      <c r="B55" s="297"/>
      <c r="C55" s="444"/>
      <c r="D55" s="297"/>
      <c r="E55" s="326"/>
      <c r="F55" s="444"/>
      <c r="G55" s="297"/>
      <c r="H55" s="444"/>
      <c r="I55" s="456"/>
      <c r="J55" s="451"/>
      <c r="K55" s="320"/>
      <c r="L55" s="320"/>
      <c r="M55" s="320"/>
      <c r="N55" s="31" t="s">
        <v>322</v>
      </c>
      <c r="O55" s="40">
        <v>1</v>
      </c>
      <c r="P55" s="326"/>
      <c r="Q55" s="326"/>
    </row>
    <row r="56" spans="2:20" ht="47.25" x14ac:dyDescent="0.25">
      <c r="B56" s="293" t="s">
        <v>323</v>
      </c>
      <c r="C56" s="453"/>
      <c r="D56" s="293" t="s">
        <v>470</v>
      </c>
      <c r="E56" s="308" t="s">
        <v>16</v>
      </c>
      <c r="F56" s="308"/>
      <c r="G56" s="293" t="s">
        <v>262</v>
      </c>
      <c r="H56" s="308"/>
      <c r="I56" s="464">
        <f>SUM(J56:M60)</f>
        <v>235300</v>
      </c>
      <c r="J56" s="449">
        <v>0</v>
      </c>
      <c r="K56" s="318">
        <v>0</v>
      </c>
      <c r="L56" s="318">
        <v>200005</v>
      </c>
      <c r="M56" s="318">
        <v>35295</v>
      </c>
      <c r="N56" s="31" t="s">
        <v>733</v>
      </c>
      <c r="O56" s="32">
        <v>80</v>
      </c>
      <c r="P56" s="619" t="s">
        <v>448</v>
      </c>
      <c r="Q56" s="619" t="s">
        <v>514</v>
      </c>
      <c r="T56" s="271"/>
    </row>
    <row r="57" spans="2:20" ht="47.25" x14ac:dyDescent="0.25">
      <c r="B57" s="296"/>
      <c r="C57" s="443"/>
      <c r="D57" s="296"/>
      <c r="E57" s="446"/>
      <c r="F57" s="446"/>
      <c r="G57" s="296"/>
      <c r="H57" s="446"/>
      <c r="I57" s="465"/>
      <c r="J57" s="450"/>
      <c r="K57" s="319"/>
      <c r="L57" s="319"/>
      <c r="M57" s="319"/>
      <c r="N57" s="31" t="s">
        <v>317</v>
      </c>
      <c r="O57" s="48">
        <v>80</v>
      </c>
      <c r="P57" s="620"/>
      <c r="Q57" s="620"/>
    </row>
    <row r="58" spans="2:20" ht="15.75" x14ac:dyDescent="0.25">
      <c r="B58" s="296"/>
      <c r="C58" s="443"/>
      <c r="D58" s="296"/>
      <c r="E58" s="446"/>
      <c r="F58" s="446"/>
      <c r="G58" s="296"/>
      <c r="H58" s="446"/>
      <c r="I58" s="465"/>
      <c r="J58" s="450"/>
      <c r="K58" s="319"/>
      <c r="L58" s="319"/>
      <c r="M58" s="319"/>
      <c r="N58" s="293" t="s">
        <v>318</v>
      </c>
      <c r="O58" s="618">
        <v>890</v>
      </c>
      <c r="P58" s="620"/>
      <c r="Q58" s="620"/>
    </row>
    <row r="59" spans="2:20" ht="15.75" x14ac:dyDescent="0.25">
      <c r="B59" s="296"/>
      <c r="C59" s="443"/>
      <c r="D59" s="296"/>
      <c r="E59" s="446"/>
      <c r="F59" s="446"/>
      <c r="G59" s="296"/>
      <c r="H59" s="446"/>
      <c r="I59" s="465"/>
      <c r="J59" s="450"/>
      <c r="K59" s="319"/>
      <c r="L59" s="319"/>
      <c r="M59" s="319"/>
      <c r="N59" s="297"/>
      <c r="O59" s="284"/>
      <c r="P59" s="620"/>
      <c r="Q59" s="620"/>
    </row>
    <row r="60" spans="2:20" ht="63" x14ac:dyDescent="0.25">
      <c r="B60" s="297"/>
      <c r="C60" s="444"/>
      <c r="D60" s="297"/>
      <c r="E60" s="447"/>
      <c r="F60" s="447"/>
      <c r="G60" s="297"/>
      <c r="H60" s="447"/>
      <c r="I60" s="466"/>
      <c r="J60" s="451"/>
      <c r="K60" s="320"/>
      <c r="L60" s="320"/>
      <c r="M60" s="320"/>
      <c r="N60" s="31" t="s">
        <v>322</v>
      </c>
      <c r="O60" s="48">
        <v>1</v>
      </c>
      <c r="P60" s="621"/>
      <c r="Q60" s="621"/>
    </row>
    <row r="61" spans="2:20" ht="47.25" x14ac:dyDescent="0.25">
      <c r="B61" s="293" t="s">
        <v>326</v>
      </c>
      <c r="C61" s="453"/>
      <c r="D61" s="293" t="s">
        <v>327</v>
      </c>
      <c r="E61" s="293" t="s">
        <v>287</v>
      </c>
      <c r="F61" s="453"/>
      <c r="G61" s="293" t="s">
        <v>262</v>
      </c>
      <c r="H61" s="453"/>
      <c r="I61" s="454">
        <f>SUM(J61:M65)</f>
        <v>588235.30000000005</v>
      </c>
      <c r="J61" s="449">
        <v>0</v>
      </c>
      <c r="K61" s="318">
        <v>0</v>
      </c>
      <c r="L61" s="318">
        <v>500000</v>
      </c>
      <c r="M61" s="318">
        <v>88235.3</v>
      </c>
      <c r="N61" s="31" t="s">
        <v>733</v>
      </c>
      <c r="O61" s="32">
        <v>80</v>
      </c>
      <c r="P61" s="324" t="s">
        <v>357</v>
      </c>
      <c r="Q61" s="324" t="s">
        <v>652</v>
      </c>
    </row>
    <row r="62" spans="2:20" ht="47.25" x14ac:dyDescent="0.25">
      <c r="B62" s="296"/>
      <c r="C62" s="443"/>
      <c r="D62" s="296"/>
      <c r="E62" s="296"/>
      <c r="F62" s="443"/>
      <c r="G62" s="296"/>
      <c r="H62" s="443"/>
      <c r="I62" s="455"/>
      <c r="J62" s="450"/>
      <c r="K62" s="319"/>
      <c r="L62" s="319"/>
      <c r="M62" s="319"/>
      <c r="N62" s="31" t="s">
        <v>317</v>
      </c>
      <c r="O62" s="48">
        <v>80</v>
      </c>
      <c r="P62" s="325"/>
      <c r="Q62" s="325"/>
    </row>
    <row r="63" spans="2:20" ht="15.75" x14ac:dyDescent="0.25">
      <c r="B63" s="296"/>
      <c r="C63" s="443"/>
      <c r="D63" s="296"/>
      <c r="E63" s="296"/>
      <c r="F63" s="443"/>
      <c r="G63" s="296"/>
      <c r="H63" s="443"/>
      <c r="I63" s="455"/>
      <c r="J63" s="450"/>
      <c r="K63" s="319"/>
      <c r="L63" s="319"/>
      <c r="M63" s="319"/>
      <c r="N63" s="293" t="s">
        <v>318</v>
      </c>
      <c r="O63" s="39">
        <v>4490</v>
      </c>
      <c r="P63" s="467"/>
      <c r="Q63" s="467"/>
    </row>
    <row r="64" spans="2:20" ht="21.75" customHeight="1" x14ac:dyDescent="0.25">
      <c r="B64" s="296"/>
      <c r="C64" s="443"/>
      <c r="D64" s="296"/>
      <c r="E64" s="296"/>
      <c r="F64" s="443"/>
      <c r="G64" s="296"/>
      <c r="H64" s="443"/>
      <c r="I64" s="455"/>
      <c r="J64" s="450"/>
      <c r="K64" s="319"/>
      <c r="L64" s="319"/>
      <c r="M64" s="319"/>
      <c r="N64" s="297"/>
      <c r="O64" s="182"/>
      <c r="P64" s="467"/>
      <c r="Q64" s="467"/>
    </row>
    <row r="65" spans="2:17" ht="63" x14ac:dyDescent="0.25">
      <c r="B65" s="297"/>
      <c r="C65" s="444"/>
      <c r="D65" s="297"/>
      <c r="E65" s="297"/>
      <c r="F65" s="444"/>
      <c r="G65" s="297"/>
      <c r="H65" s="444"/>
      <c r="I65" s="456"/>
      <c r="J65" s="451"/>
      <c r="K65" s="320"/>
      <c r="L65" s="320"/>
      <c r="M65" s="320"/>
      <c r="N65" s="31" t="s">
        <v>322</v>
      </c>
      <c r="O65" s="48">
        <v>1</v>
      </c>
      <c r="P65" s="468"/>
      <c r="Q65" s="468"/>
    </row>
    <row r="66" spans="2:17" ht="47.25" x14ac:dyDescent="0.25">
      <c r="B66" s="296" t="s">
        <v>328</v>
      </c>
      <c r="C66" s="443"/>
      <c r="D66" s="296" t="s">
        <v>329</v>
      </c>
      <c r="E66" s="446" t="s">
        <v>16</v>
      </c>
      <c r="F66" s="443"/>
      <c r="G66" s="293" t="s">
        <v>262</v>
      </c>
      <c r="H66" s="443"/>
      <c r="I66" s="464">
        <f>SUM(J66:M69)</f>
        <v>372560.8</v>
      </c>
      <c r="J66" s="450">
        <v>0</v>
      </c>
      <c r="K66" s="319">
        <v>0</v>
      </c>
      <c r="L66" s="319">
        <v>316676.68</v>
      </c>
      <c r="M66" s="319">
        <v>55884.12</v>
      </c>
      <c r="N66" s="31" t="s">
        <v>733</v>
      </c>
      <c r="O66" s="48">
        <v>80</v>
      </c>
      <c r="P66" s="325" t="s">
        <v>276</v>
      </c>
      <c r="Q66" s="325" t="s">
        <v>330</v>
      </c>
    </row>
    <row r="67" spans="2:17" ht="47.25" x14ac:dyDescent="0.25">
      <c r="B67" s="296"/>
      <c r="C67" s="443"/>
      <c r="D67" s="296"/>
      <c r="E67" s="446"/>
      <c r="F67" s="443"/>
      <c r="G67" s="296"/>
      <c r="H67" s="443"/>
      <c r="I67" s="465"/>
      <c r="J67" s="450"/>
      <c r="K67" s="319"/>
      <c r="L67" s="319"/>
      <c r="M67" s="319"/>
      <c r="N67" s="33" t="s">
        <v>317</v>
      </c>
      <c r="O67" s="48">
        <v>80</v>
      </c>
      <c r="P67" s="325"/>
      <c r="Q67" s="325"/>
    </row>
    <row r="68" spans="2:17" ht="31.5" x14ac:dyDescent="0.25">
      <c r="B68" s="296"/>
      <c r="C68" s="443"/>
      <c r="D68" s="296"/>
      <c r="E68" s="446"/>
      <c r="F68" s="443"/>
      <c r="G68" s="296"/>
      <c r="H68" s="443"/>
      <c r="I68" s="465"/>
      <c r="J68" s="450"/>
      <c r="K68" s="319"/>
      <c r="L68" s="319"/>
      <c r="M68" s="319"/>
      <c r="N68" s="31" t="s">
        <v>318</v>
      </c>
      <c r="O68" s="40">
        <v>1190</v>
      </c>
      <c r="P68" s="325"/>
      <c r="Q68" s="325"/>
    </row>
    <row r="69" spans="2:17" ht="63" x14ac:dyDescent="0.25">
      <c r="B69" s="297"/>
      <c r="C69" s="444"/>
      <c r="D69" s="297"/>
      <c r="E69" s="447"/>
      <c r="F69" s="444"/>
      <c r="G69" s="297"/>
      <c r="H69" s="444"/>
      <c r="I69" s="466"/>
      <c r="J69" s="451"/>
      <c r="K69" s="320"/>
      <c r="L69" s="320"/>
      <c r="M69" s="320"/>
      <c r="N69" s="31" t="s">
        <v>322</v>
      </c>
      <c r="O69" s="48">
        <v>1</v>
      </c>
      <c r="P69" s="326"/>
      <c r="Q69" s="326"/>
    </row>
    <row r="70" spans="2:17" ht="47.25" x14ac:dyDescent="0.25">
      <c r="B70" s="296" t="s">
        <v>331</v>
      </c>
      <c r="C70" s="443"/>
      <c r="D70" s="296" t="s">
        <v>332</v>
      </c>
      <c r="E70" s="446" t="s">
        <v>16</v>
      </c>
      <c r="F70" s="443"/>
      <c r="G70" s="293" t="s">
        <v>262</v>
      </c>
      <c r="H70" s="443"/>
      <c r="I70" s="454">
        <f>SUM(J70:M73)</f>
        <v>275000</v>
      </c>
      <c r="J70" s="450">
        <v>0</v>
      </c>
      <c r="K70" s="319">
        <v>0</v>
      </c>
      <c r="L70" s="319">
        <v>233750</v>
      </c>
      <c r="M70" s="319">
        <v>41250</v>
      </c>
      <c r="N70" s="31" t="s">
        <v>733</v>
      </c>
      <c r="O70" s="48">
        <v>70</v>
      </c>
      <c r="P70" s="325" t="s">
        <v>276</v>
      </c>
      <c r="Q70" s="325" t="s">
        <v>321</v>
      </c>
    </row>
    <row r="71" spans="2:17" ht="47.25" x14ac:dyDescent="0.25">
      <c r="B71" s="296"/>
      <c r="C71" s="443"/>
      <c r="D71" s="296"/>
      <c r="E71" s="446"/>
      <c r="F71" s="443"/>
      <c r="G71" s="296"/>
      <c r="H71" s="443"/>
      <c r="I71" s="455"/>
      <c r="J71" s="450"/>
      <c r="K71" s="319"/>
      <c r="L71" s="319"/>
      <c r="M71" s="319"/>
      <c r="N71" s="31" t="s">
        <v>317</v>
      </c>
      <c r="O71" s="48">
        <v>80</v>
      </c>
      <c r="P71" s="325"/>
      <c r="Q71" s="325"/>
    </row>
    <row r="72" spans="2:17" ht="31.5" x14ac:dyDescent="0.25">
      <c r="B72" s="296"/>
      <c r="C72" s="443"/>
      <c r="D72" s="296"/>
      <c r="E72" s="446"/>
      <c r="F72" s="443"/>
      <c r="G72" s="296"/>
      <c r="H72" s="443"/>
      <c r="I72" s="455"/>
      <c r="J72" s="450"/>
      <c r="K72" s="319"/>
      <c r="L72" s="319"/>
      <c r="M72" s="319"/>
      <c r="N72" s="31" t="s">
        <v>318</v>
      </c>
      <c r="O72" s="40">
        <v>835</v>
      </c>
      <c r="P72" s="325"/>
      <c r="Q72" s="325"/>
    </row>
    <row r="73" spans="2:17" ht="63" x14ac:dyDescent="0.25">
      <c r="B73" s="297"/>
      <c r="C73" s="444"/>
      <c r="D73" s="297"/>
      <c r="E73" s="447"/>
      <c r="F73" s="444"/>
      <c r="G73" s="297"/>
      <c r="H73" s="444"/>
      <c r="I73" s="456"/>
      <c r="J73" s="451"/>
      <c r="K73" s="320"/>
      <c r="L73" s="320"/>
      <c r="M73" s="320"/>
      <c r="N73" s="31" t="s">
        <v>322</v>
      </c>
      <c r="O73" s="48">
        <v>1</v>
      </c>
      <c r="P73" s="326"/>
      <c r="Q73" s="326"/>
    </row>
    <row r="74" spans="2:17" ht="47.25" x14ac:dyDescent="0.25">
      <c r="B74" s="296" t="s">
        <v>333</v>
      </c>
      <c r="C74" s="443"/>
      <c r="D74" s="296" t="s">
        <v>334</v>
      </c>
      <c r="E74" s="446" t="s">
        <v>16</v>
      </c>
      <c r="F74" s="443"/>
      <c r="G74" s="293" t="s">
        <v>262</v>
      </c>
      <c r="H74" s="443"/>
      <c r="I74" s="454">
        <f>SUM(J74:M77)</f>
        <v>700000</v>
      </c>
      <c r="J74" s="450">
        <v>0</v>
      </c>
      <c r="K74" s="319">
        <v>0</v>
      </c>
      <c r="L74" s="319">
        <v>595000</v>
      </c>
      <c r="M74" s="319">
        <v>105000</v>
      </c>
      <c r="N74" s="31" t="s">
        <v>733</v>
      </c>
      <c r="O74" s="48">
        <v>80</v>
      </c>
      <c r="P74" s="325" t="s">
        <v>335</v>
      </c>
      <c r="Q74" s="325" t="s">
        <v>324</v>
      </c>
    </row>
    <row r="75" spans="2:17" ht="47.25" x14ac:dyDescent="0.25">
      <c r="B75" s="296"/>
      <c r="C75" s="443"/>
      <c r="D75" s="296"/>
      <c r="E75" s="446"/>
      <c r="F75" s="443"/>
      <c r="G75" s="296"/>
      <c r="H75" s="443"/>
      <c r="I75" s="455"/>
      <c r="J75" s="450"/>
      <c r="K75" s="319"/>
      <c r="L75" s="319"/>
      <c r="M75" s="319"/>
      <c r="N75" s="31" t="s">
        <v>317</v>
      </c>
      <c r="O75" s="48">
        <v>80</v>
      </c>
      <c r="P75" s="325"/>
      <c r="Q75" s="325"/>
    </row>
    <row r="76" spans="2:17" ht="31.5" x14ac:dyDescent="0.25">
      <c r="B76" s="296"/>
      <c r="C76" s="443"/>
      <c r="D76" s="296"/>
      <c r="E76" s="446"/>
      <c r="F76" s="443"/>
      <c r="G76" s="296"/>
      <c r="H76" s="443"/>
      <c r="I76" s="455"/>
      <c r="J76" s="450"/>
      <c r="K76" s="319"/>
      <c r="L76" s="319"/>
      <c r="M76" s="319"/>
      <c r="N76" s="31" t="s">
        <v>318</v>
      </c>
      <c r="O76" s="40">
        <v>2054</v>
      </c>
      <c r="P76" s="325"/>
      <c r="Q76" s="325"/>
    </row>
    <row r="77" spans="2:17" ht="63" x14ac:dyDescent="0.25">
      <c r="B77" s="297"/>
      <c r="C77" s="444"/>
      <c r="D77" s="297"/>
      <c r="E77" s="447"/>
      <c r="F77" s="444"/>
      <c r="G77" s="297"/>
      <c r="H77" s="444"/>
      <c r="I77" s="456"/>
      <c r="J77" s="451"/>
      <c r="K77" s="320"/>
      <c r="L77" s="320"/>
      <c r="M77" s="320"/>
      <c r="N77" s="31" t="s">
        <v>322</v>
      </c>
      <c r="O77" s="48">
        <v>1</v>
      </c>
      <c r="P77" s="326"/>
      <c r="Q77" s="326"/>
    </row>
    <row r="78" spans="2:17" ht="15.6" customHeight="1" x14ac:dyDescent="0.25">
      <c r="B78" s="452" t="s">
        <v>105</v>
      </c>
      <c r="C78" s="452"/>
      <c r="D78" s="452"/>
      <c r="E78" s="452"/>
      <c r="F78" s="452"/>
      <c r="G78" s="452"/>
      <c r="H78" s="452"/>
      <c r="I78" s="43">
        <f>SUM(I52:I77)</f>
        <v>2471096.1</v>
      </c>
      <c r="J78" s="43">
        <f t="shared" ref="J78:K78" si="0">SUM(J52:J77)</f>
        <v>0</v>
      </c>
      <c r="K78" s="43">
        <f t="shared" si="0"/>
        <v>0</v>
      </c>
      <c r="L78" s="43">
        <f>SUM(L52:L77)</f>
        <v>2100431.6799999997</v>
      </c>
      <c r="M78" s="43">
        <f>SUM(M52:M77)</f>
        <v>370664.42</v>
      </c>
      <c r="N78" s="440"/>
      <c r="O78" s="440"/>
      <c r="P78" s="440"/>
      <c r="Q78" s="440"/>
    </row>
    <row r="79" spans="2:17" ht="32.25" customHeight="1" x14ac:dyDescent="0.25">
      <c r="B79" s="445" t="s">
        <v>759</v>
      </c>
      <c r="C79" s="445"/>
      <c r="D79" s="445"/>
      <c r="E79" s="445"/>
      <c r="F79" s="445"/>
      <c r="G79" s="445"/>
      <c r="H79" s="445"/>
      <c r="I79" s="445"/>
      <c r="J79" s="445"/>
      <c r="K79" s="445"/>
      <c r="L79" s="445"/>
      <c r="M79" s="445"/>
      <c r="N79" s="445"/>
      <c r="O79" s="445"/>
      <c r="P79" s="445"/>
      <c r="Q79" s="445"/>
    </row>
    <row r="80" spans="2:17" ht="15.75" x14ac:dyDescent="0.25">
      <c r="B80" s="16"/>
      <c r="C80" s="15"/>
      <c r="D80" s="16"/>
      <c r="E80" s="15"/>
      <c r="F80" s="15"/>
      <c r="G80" s="16"/>
      <c r="H80" s="15"/>
      <c r="I80" s="137"/>
      <c r="J80" s="15"/>
      <c r="K80" s="20"/>
      <c r="L80" s="20"/>
      <c r="M80" s="20"/>
      <c r="N80" s="16"/>
      <c r="O80" s="14"/>
      <c r="P80" s="16"/>
      <c r="Q80" s="16"/>
    </row>
    <row r="81" spans="2:17" ht="15.75" x14ac:dyDescent="0.25">
      <c r="B81" s="400" t="s">
        <v>106</v>
      </c>
      <c r="C81" s="400"/>
      <c r="D81" s="400"/>
      <c r="E81" s="400"/>
      <c r="N81" s="16"/>
      <c r="O81" s="17"/>
      <c r="P81" s="18"/>
      <c r="Q81" s="16"/>
    </row>
    <row r="82" spans="2:17" ht="15.6" customHeight="1" x14ac:dyDescent="0.25">
      <c r="B82" s="10" t="s">
        <v>3</v>
      </c>
      <c r="C82" s="311" t="s">
        <v>107</v>
      </c>
      <c r="D82" s="311"/>
      <c r="E82" s="311"/>
      <c r="F82" s="312" t="s">
        <v>108</v>
      </c>
      <c r="G82" s="312"/>
      <c r="H82" s="312"/>
      <c r="I82" s="312"/>
      <c r="J82" s="311" t="s">
        <v>109</v>
      </c>
      <c r="K82" s="312"/>
      <c r="L82" s="312"/>
      <c r="M82" s="312"/>
      <c r="N82" s="16"/>
      <c r="O82" s="14"/>
      <c r="P82" s="18"/>
      <c r="Q82" s="16"/>
    </row>
    <row r="83" spans="2:17" ht="15.75" x14ac:dyDescent="0.25">
      <c r="B83" s="4">
        <v>1</v>
      </c>
      <c r="C83" s="378">
        <v>2</v>
      </c>
      <c r="D83" s="378"/>
      <c r="E83" s="378"/>
      <c r="F83" s="378">
        <v>3</v>
      </c>
      <c r="G83" s="378"/>
      <c r="H83" s="378"/>
      <c r="I83" s="378"/>
      <c r="J83" s="378">
        <v>4</v>
      </c>
      <c r="K83" s="378"/>
      <c r="L83" s="378"/>
      <c r="M83" s="378"/>
      <c r="N83" s="16"/>
      <c r="O83" s="17"/>
      <c r="P83" s="18"/>
      <c r="Q83" s="16"/>
    </row>
    <row r="84" spans="2:17" ht="31.5" customHeight="1" x14ac:dyDescent="0.25">
      <c r="B84" s="8"/>
      <c r="C84" s="300" t="s">
        <v>305</v>
      </c>
      <c r="D84" s="300"/>
      <c r="E84" s="300"/>
      <c r="F84" s="435"/>
      <c r="G84" s="435"/>
      <c r="H84" s="435"/>
      <c r="I84" s="435"/>
      <c r="J84" s="435"/>
      <c r="K84" s="435"/>
      <c r="L84" s="435"/>
      <c r="M84" s="435"/>
      <c r="N84" s="16"/>
      <c r="O84" s="14"/>
      <c r="P84" s="18"/>
      <c r="Q84" s="16"/>
    </row>
    <row r="85" spans="2:17" ht="15.75" x14ac:dyDescent="0.25">
      <c r="N85" s="16"/>
      <c r="O85" s="17"/>
      <c r="P85" s="18"/>
      <c r="Q85" s="16"/>
    </row>
    <row r="86" spans="2:17" ht="15.75" x14ac:dyDescent="0.25">
      <c r="B86" s="400" t="s">
        <v>110</v>
      </c>
      <c r="C86" s="400"/>
      <c r="D86" s="400"/>
      <c r="E86" s="400"/>
      <c r="F86" s="400"/>
      <c r="N86" s="16"/>
      <c r="O86" s="14"/>
      <c r="P86" s="18"/>
      <c r="Q86" s="16"/>
    </row>
    <row r="87" spans="2:17" ht="15.6" customHeight="1" x14ac:dyDescent="0.25">
      <c r="B87" s="10" t="s">
        <v>3</v>
      </c>
      <c r="C87" s="312" t="s">
        <v>111</v>
      </c>
      <c r="D87" s="312"/>
      <c r="E87" s="312"/>
      <c r="F87" s="312" t="s">
        <v>108</v>
      </c>
      <c r="G87" s="312"/>
      <c r="H87" s="312"/>
      <c r="I87" s="312"/>
      <c r="J87" s="311" t="s">
        <v>112</v>
      </c>
      <c r="K87" s="312"/>
      <c r="L87" s="312"/>
      <c r="M87" s="312"/>
      <c r="N87" s="16"/>
      <c r="O87" s="17"/>
      <c r="P87" s="18"/>
      <c r="Q87" s="16"/>
    </row>
    <row r="88" spans="2:17" ht="15.75" x14ac:dyDescent="0.25">
      <c r="B88" s="4">
        <v>1</v>
      </c>
      <c r="C88" s="378">
        <v>2</v>
      </c>
      <c r="D88" s="378"/>
      <c r="E88" s="378"/>
      <c r="F88" s="378">
        <v>3</v>
      </c>
      <c r="G88" s="378"/>
      <c r="H88" s="378"/>
      <c r="I88" s="378"/>
      <c r="J88" s="378">
        <v>4</v>
      </c>
      <c r="K88" s="378"/>
      <c r="L88" s="378"/>
      <c r="M88" s="378"/>
      <c r="N88" s="16"/>
      <c r="O88" s="14"/>
      <c r="P88" s="18"/>
      <c r="Q88" s="16"/>
    </row>
    <row r="89" spans="2:17" ht="48" customHeight="1" x14ac:dyDescent="0.25">
      <c r="B89" s="8"/>
      <c r="C89" s="300" t="s">
        <v>306</v>
      </c>
      <c r="D89" s="300"/>
      <c r="E89" s="300"/>
      <c r="F89" s="435"/>
      <c r="G89" s="435"/>
      <c r="H89" s="435"/>
      <c r="I89" s="435"/>
      <c r="J89" s="435"/>
      <c r="K89" s="435"/>
      <c r="L89" s="435"/>
      <c r="M89" s="435"/>
      <c r="N89" s="16"/>
      <c r="O89" s="13"/>
      <c r="P89" s="18"/>
      <c r="Q89" s="16"/>
    </row>
    <row r="90" spans="2:17" ht="15.75" x14ac:dyDescent="0.25">
      <c r="N90" s="16"/>
      <c r="O90" s="14"/>
      <c r="P90" s="18"/>
      <c r="Q90" s="16"/>
    </row>
    <row r="91" spans="2:17" ht="15.75" x14ac:dyDescent="0.25">
      <c r="B91" s="400" t="s">
        <v>113</v>
      </c>
      <c r="C91" s="400"/>
      <c r="D91" s="400"/>
    </row>
    <row r="92" spans="2:17" ht="15.75" x14ac:dyDescent="0.25">
      <c r="B92" s="10" t="s">
        <v>3</v>
      </c>
      <c r="C92" s="311" t="s">
        <v>114</v>
      </c>
      <c r="D92" s="311"/>
      <c r="E92" s="311"/>
      <c r="F92" s="401" t="s">
        <v>115</v>
      </c>
      <c r="G92" s="402"/>
      <c r="H92" s="402"/>
      <c r="I92" s="402"/>
      <c r="J92" s="402"/>
      <c r="K92" s="402"/>
      <c r="L92" s="402"/>
      <c r="M92" s="403"/>
    </row>
    <row r="93" spans="2:17" ht="15.75" x14ac:dyDescent="0.25">
      <c r="B93" s="4">
        <v>1</v>
      </c>
      <c r="C93" s="378">
        <v>2</v>
      </c>
      <c r="D93" s="378"/>
      <c r="E93" s="378"/>
      <c r="F93" s="404">
        <v>3</v>
      </c>
      <c r="G93" s="405"/>
      <c r="H93" s="405"/>
      <c r="I93" s="405"/>
      <c r="J93" s="405"/>
      <c r="K93" s="405"/>
      <c r="L93" s="405"/>
      <c r="M93" s="406"/>
    </row>
    <row r="94" spans="2:17" ht="16.149999999999999" customHeight="1" x14ac:dyDescent="0.25">
      <c r="B94" s="26" t="s">
        <v>15</v>
      </c>
      <c r="C94" s="399"/>
      <c r="D94" s="399"/>
      <c r="E94" s="399"/>
      <c r="F94" s="396"/>
      <c r="G94" s="397"/>
      <c r="H94" s="397"/>
      <c r="I94" s="397"/>
      <c r="J94" s="397"/>
      <c r="K94" s="397"/>
      <c r="L94" s="397"/>
      <c r="M94" s="398"/>
    </row>
    <row r="96" spans="2:17" ht="15.75" x14ac:dyDescent="0.25">
      <c r="B96" s="400" t="s">
        <v>116</v>
      </c>
      <c r="C96" s="400"/>
      <c r="D96" s="400"/>
      <c r="E96" s="400"/>
      <c r="F96" s="400"/>
      <c r="G96" s="400"/>
    </row>
    <row r="97" spans="2:13" ht="15.75" x14ac:dyDescent="0.25">
      <c r="B97" s="10" t="s">
        <v>3</v>
      </c>
      <c r="C97" s="401" t="s">
        <v>117</v>
      </c>
      <c r="D97" s="402"/>
      <c r="E97" s="402"/>
      <c r="F97" s="402"/>
      <c r="G97" s="402"/>
      <c r="H97" s="402"/>
      <c r="I97" s="402"/>
      <c r="J97" s="402"/>
      <c r="K97" s="402"/>
      <c r="L97" s="402"/>
      <c r="M97" s="403"/>
    </row>
    <row r="98" spans="2:13" ht="15.75" x14ac:dyDescent="0.25">
      <c r="B98" s="4">
        <v>1</v>
      </c>
      <c r="C98" s="404">
        <v>2</v>
      </c>
      <c r="D98" s="405"/>
      <c r="E98" s="405"/>
      <c r="F98" s="405"/>
      <c r="G98" s="405"/>
      <c r="H98" s="405"/>
      <c r="I98" s="405"/>
      <c r="J98" s="405"/>
      <c r="K98" s="405"/>
      <c r="L98" s="405"/>
      <c r="M98" s="406"/>
    </row>
    <row r="99" spans="2:13" ht="15.75" x14ac:dyDescent="0.25">
      <c r="B99" s="8"/>
      <c r="C99" s="393" t="s">
        <v>307</v>
      </c>
      <c r="D99" s="394"/>
      <c r="E99" s="394"/>
      <c r="F99" s="394"/>
      <c r="G99" s="394"/>
      <c r="H99" s="394"/>
      <c r="I99" s="394"/>
      <c r="J99" s="394"/>
      <c r="K99" s="394"/>
      <c r="L99" s="394"/>
      <c r="M99" s="395"/>
    </row>
  </sheetData>
  <mergeCells count="225">
    <mergeCell ref="Q61:Q62"/>
    <mergeCell ref="P63:P65"/>
    <mergeCell ref="Q63:Q65"/>
    <mergeCell ref="N63:N64"/>
    <mergeCell ref="P66:P69"/>
    <mergeCell ref="Q66:Q69"/>
    <mergeCell ref="D66:D69"/>
    <mergeCell ref="E66:E69"/>
    <mergeCell ref="F66:F69"/>
    <mergeCell ref="G66:G69"/>
    <mergeCell ref="H66:H69"/>
    <mergeCell ref="I66:I69"/>
    <mergeCell ref="J66:J69"/>
    <mergeCell ref="K66:K69"/>
    <mergeCell ref="L66:L69"/>
    <mergeCell ref="F70:F73"/>
    <mergeCell ref="P70:P73"/>
    <mergeCell ref="Q70:Q73"/>
    <mergeCell ref="B74:B77"/>
    <mergeCell ref="C74:C77"/>
    <mergeCell ref="D74:D77"/>
    <mergeCell ref="E74:E77"/>
    <mergeCell ref="F74:F77"/>
    <mergeCell ref="G74:G77"/>
    <mergeCell ref="H74:H77"/>
    <mergeCell ref="I74:I77"/>
    <mergeCell ref="J74:J77"/>
    <mergeCell ref="P74:P77"/>
    <mergeCell ref="M70:M73"/>
    <mergeCell ref="D70:D73"/>
    <mergeCell ref="Q39:Q41"/>
    <mergeCell ref="P56:P60"/>
    <mergeCell ref="Q56:Q60"/>
    <mergeCell ref="B61:B65"/>
    <mergeCell ref="C61:C65"/>
    <mergeCell ref="B56:B60"/>
    <mergeCell ref="C56:C60"/>
    <mergeCell ref="D56:D60"/>
    <mergeCell ref="E56:E60"/>
    <mergeCell ref="F56:F60"/>
    <mergeCell ref="G56:G60"/>
    <mergeCell ref="H56:H60"/>
    <mergeCell ref="I56:I60"/>
    <mergeCell ref="J56:J60"/>
    <mergeCell ref="K56:K60"/>
    <mergeCell ref="L56:L60"/>
    <mergeCell ref="M56:M60"/>
    <mergeCell ref="D61:D65"/>
    <mergeCell ref="E61:E65"/>
    <mergeCell ref="F61:F65"/>
    <mergeCell ref="G61:G65"/>
    <mergeCell ref="H61:H65"/>
    <mergeCell ref="I61:I65"/>
    <mergeCell ref="P61:P62"/>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B2:Q2"/>
    <mergeCell ref="B6:H6"/>
    <mergeCell ref="B7:B8"/>
    <mergeCell ref="C7:D8"/>
    <mergeCell ref="E7:G8"/>
    <mergeCell ref="H7:J8"/>
    <mergeCell ref="K7:N7"/>
    <mergeCell ref="K8:M8"/>
    <mergeCell ref="B4:Q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C39:C41"/>
    <mergeCell ref="D39:D41"/>
    <mergeCell ref="E39:E41"/>
    <mergeCell ref="F39:F41"/>
    <mergeCell ref="O40:O41"/>
    <mergeCell ref="G39:G41"/>
    <mergeCell ref="H39:H41"/>
    <mergeCell ref="I39:M39"/>
    <mergeCell ref="N39:O39"/>
    <mergeCell ref="B43:B51"/>
    <mergeCell ref="C43:C51"/>
    <mergeCell ref="D43:D51"/>
    <mergeCell ref="E43:E51"/>
    <mergeCell ref="F43:F51"/>
    <mergeCell ref="G43:G51"/>
    <mergeCell ref="H43:H51"/>
    <mergeCell ref="I43:I51"/>
    <mergeCell ref="J43:J51"/>
    <mergeCell ref="K43:K51"/>
    <mergeCell ref="L43:L51"/>
    <mergeCell ref="M43:M51"/>
    <mergeCell ref="N43:N44"/>
    <mergeCell ref="I40:I41"/>
    <mergeCell ref="J40:L40"/>
    <mergeCell ref="M40:M41"/>
    <mergeCell ref="N40:N41"/>
    <mergeCell ref="N50:N51"/>
    <mergeCell ref="P39:P41"/>
    <mergeCell ref="C98:M98"/>
    <mergeCell ref="P52:P55"/>
    <mergeCell ref="Q52:Q55"/>
    <mergeCell ref="B78:H78"/>
    <mergeCell ref="N78:Q78"/>
    <mergeCell ref="H52:H55"/>
    <mergeCell ref="I52:I55"/>
    <mergeCell ref="J52:J55"/>
    <mergeCell ref="K52:K55"/>
    <mergeCell ref="L52:L55"/>
    <mergeCell ref="M52:M55"/>
    <mergeCell ref="B52:B55"/>
    <mergeCell ref="C52:C55"/>
    <mergeCell ref="D52:D55"/>
    <mergeCell ref="E52:E55"/>
    <mergeCell ref="F52:F55"/>
    <mergeCell ref="G52:G55"/>
    <mergeCell ref="G70:G73"/>
    <mergeCell ref="H70:H73"/>
    <mergeCell ref="I70:I73"/>
    <mergeCell ref="J70:J73"/>
    <mergeCell ref="K70:K73"/>
    <mergeCell ref="L70:L73"/>
    <mergeCell ref="Q43:Q51"/>
    <mergeCell ref="P43:P51"/>
    <mergeCell ref="J61:J65"/>
    <mergeCell ref="K61:K65"/>
    <mergeCell ref="L61:L65"/>
    <mergeCell ref="M61:M65"/>
    <mergeCell ref="C99:M99"/>
    <mergeCell ref="B91:D91"/>
    <mergeCell ref="C92:E92"/>
    <mergeCell ref="F92:M92"/>
    <mergeCell ref="C93:E93"/>
    <mergeCell ref="F93:M93"/>
    <mergeCell ref="C94:E94"/>
    <mergeCell ref="F94:M94"/>
    <mergeCell ref="C88:E88"/>
    <mergeCell ref="F88:I88"/>
    <mergeCell ref="J88:M88"/>
    <mergeCell ref="C89:E89"/>
    <mergeCell ref="F89:I89"/>
    <mergeCell ref="J89:M89"/>
    <mergeCell ref="C84:E84"/>
    <mergeCell ref="F84:I84"/>
    <mergeCell ref="J84:M84"/>
    <mergeCell ref="N58:N59"/>
    <mergeCell ref="B86:F86"/>
    <mergeCell ref="B96:G96"/>
    <mergeCell ref="C97:M97"/>
    <mergeCell ref="K74:K77"/>
    <mergeCell ref="L74:L77"/>
    <mergeCell ref="M74:M77"/>
    <mergeCell ref="B66:B69"/>
    <mergeCell ref="C66:C69"/>
    <mergeCell ref="M66:M69"/>
    <mergeCell ref="C87:E87"/>
    <mergeCell ref="F87:I87"/>
    <mergeCell ref="J87:M87"/>
    <mergeCell ref="B81:E81"/>
    <mergeCell ref="C82:E82"/>
    <mergeCell ref="F82:I82"/>
    <mergeCell ref="J82:M82"/>
    <mergeCell ref="C83:E83"/>
    <mergeCell ref="F83:I83"/>
    <mergeCell ref="J83:M83"/>
    <mergeCell ref="B79:Q79"/>
    <mergeCell ref="Q74:Q77"/>
    <mergeCell ref="B70:B73"/>
    <mergeCell ref="C70:C73"/>
    <mergeCell ref="E70:E73"/>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99"/>
  <sheetViews>
    <sheetView zoomScaleNormal="100" workbookViewId="0">
      <selection activeCell="O89" sqref="O89"/>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330" t="s">
        <v>336</v>
      </c>
      <c r="C2" s="330"/>
      <c r="D2" s="330"/>
      <c r="E2" s="330"/>
      <c r="F2" s="330"/>
      <c r="G2" s="330"/>
      <c r="H2" s="330"/>
      <c r="I2" s="330"/>
      <c r="J2" s="330"/>
      <c r="K2" s="330"/>
      <c r="L2" s="330"/>
      <c r="M2" s="330"/>
      <c r="N2" s="330"/>
      <c r="O2" s="330"/>
      <c r="P2" s="330"/>
      <c r="Q2" s="330"/>
    </row>
    <row r="3" spans="1:17" ht="15.75" x14ac:dyDescent="0.25">
      <c r="B3" s="6"/>
      <c r="C3" s="6"/>
      <c r="D3" s="6"/>
      <c r="E3" s="6"/>
      <c r="F3" s="6"/>
      <c r="G3" s="6"/>
      <c r="H3" s="6"/>
      <c r="I3" s="6"/>
      <c r="J3" s="6"/>
      <c r="K3" s="6"/>
      <c r="L3" s="6"/>
      <c r="M3" s="6"/>
      <c r="N3" s="6"/>
      <c r="O3" s="6"/>
      <c r="P3" s="6"/>
      <c r="Q3" s="6"/>
    </row>
    <row r="4" spans="1:17" ht="15.75" x14ac:dyDescent="0.25">
      <c r="A4" s="330" t="s">
        <v>337</v>
      </c>
      <c r="B4" s="330"/>
      <c r="C4" s="330"/>
      <c r="D4" s="330"/>
      <c r="E4" s="330"/>
      <c r="F4" s="330"/>
      <c r="G4" s="330"/>
      <c r="H4" s="330"/>
      <c r="I4" s="330"/>
      <c r="J4" s="330"/>
      <c r="K4" s="330"/>
      <c r="L4" s="330"/>
      <c r="M4" s="330"/>
      <c r="N4" s="330"/>
      <c r="O4" s="330"/>
      <c r="P4" s="330"/>
      <c r="Q4" s="330"/>
    </row>
    <row r="5" spans="1:17" ht="15.75" x14ac:dyDescent="0.25">
      <c r="B5" s="6"/>
      <c r="C5" s="6"/>
      <c r="D5" s="6"/>
      <c r="E5" s="6"/>
      <c r="F5" s="6"/>
      <c r="G5" s="6"/>
      <c r="H5" s="6"/>
      <c r="I5" s="6"/>
      <c r="J5" s="6"/>
      <c r="K5" s="6"/>
      <c r="L5" s="6"/>
      <c r="M5" s="6"/>
      <c r="N5" s="6"/>
      <c r="O5" s="6"/>
      <c r="P5" s="6"/>
      <c r="Q5" s="6"/>
    </row>
    <row r="6" spans="1:17" ht="15.75" x14ac:dyDescent="0.25">
      <c r="B6" s="310" t="s">
        <v>57</v>
      </c>
      <c r="C6" s="310"/>
      <c r="D6" s="310"/>
      <c r="E6" s="310"/>
      <c r="F6" s="310"/>
      <c r="G6" s="310"/>
      <c r="H6" s="310"/>
      <c r="I6" s="7"/>
      <c r="J6" s="7"/>
      <c r="K6" s="7"/>
      <c r="L6" s="7"/>
      <c r="M6" s="7"/>
      <c r="N6" s="7"/>
      <c r="O6" s="7"/>
      <c r="P6" s="7"/>
      <c r="Q6" s="7"/>
    </row>
    <row r="7" spans="1:17" ht="15.75" x14ac:dyDescent="0.25">
      <c r="B7" s="312" t="s">
        <v>3</v>
      </c>
      <c r="C7" s="312" t="s">
        <v>58</v>
      </c>
      <c r="D7" s="312"/>
      <c r="E7" s="311" t="s">
        <v>59</v>
      </c>
      <c r="F7" s="311"/>
      <c r="G7" s="311"/>
      <c r="H7" s="311" t="s">
        <v>60</v>
      </c>
      <c r="I7" s="311"/>
      <c r="J7" s="311"/>
      <c r="K7" s="312" t="s">
        <v>61</v>
      </c>
      <c r="L7" s="312"/>
      <c r="M7" s="312"/>
      <c r="N7" s="312"/>
    </row>
    <row r="8" spans="1:17" ht="31.5" x14ac:dyDescent="0.25">
      <c r="B8" s="312"/>
      <c r="C8" s="312"/>
      <c r="D8" s="312"/>
      <c r="E8" s="311"/>
      <c r="F8" s="311"/>
      <c r="G8" s="311"/>
      <c r="H8" s="311"/>
      <c r="I8" s="311"/>
      <c r="J8" s="311"/>
      <c r="K8" s="311" t="s">
        <v>62</v>
      </c>
      <c r="L8" s="311"/>
      <c r="M8" s="311"/>
      <c r="N8" s="3" t="s">
        <v>63</v>
      </c>
      <c r="O8" s="1"/>
      <c r="P8" s="1"/>
      <c r="Q8" s="1"/>
    </row>
    <row r="9" spans="1:17" ht="15.75" x14ac:dyDescent="0.25">
      <c r="B9" s="4">
        <v>1</v>
      </c>
      <c r="C9" s="378">
        <v>2</v>
      </c>
      <c r="D9" s="378"/>
      <c r="E9" s="378">
        <v>3</v>
      </c>
      <c r="F9" s="378"/>
      <c r="G9" s="378"/>
      <c r="H9" s="378">
        <v>4</v>
      </c>
      <c r="I9" s="378"/>
      <c r="J9" s="378"/>
      <c r="K9" s="378">
        <v>5</v>
      </c>
      <c r="L9" s="378"/>
      <c r="M9" s="378"/>
      <c r="N9" s="4">
        <v>6</v>
      </c>
    </row>
    <row r="10" spans="1:17" ht="15.75" x14ac:dyDescent="0.25">
      <c r="B10" s="360" t="s">
        <v>15</v>
      </c>
      <c r="C10" s="363" t="s">
        <v>338</v>
      </c>
      <c r="D10" s="364"/>
      <c r="E10" s="369" t="s">
        <v>339</v>
      </c>
      <c r="F10" s="370"/>
      <c r="G10" s="371"/>
      <c r="H10" s="413">
        <v>0</v>
      </c>
      <c r="I10" s="416"/>
      <c r="J10" s="416"/>
      <c r="K10" s="413">
        <v>0</v>
      </c>
      <c r="L10" s="416"/>
      <c r="M10" s="416"/>
      <c r="N10" s="12">
        <f>O48</f>
        <v>276</v>
      </c>
    </row>
    <row r="11" spans="1:17" ht="15.75" x14ac:dyDescent="0.25">
      <c r="B11" s="361"/>
      <c r="C11" s="365"/>
      <c r="D11" s="366"/>
      <c r="E11" s="372"/>
      <c r="F11" s="373"/>
      <c r="G11" s="374"/>
      <c r="H11" s="139"/>
      <c r="I11" s="161"/>
      <c r="J11" s="162"/>
      <c r="K11" s="139"/>
      <c r="L11" s="161"/>
      <c r="M11" s="162"/>
      <c r="N11" s="190"/>
    </row>
    <row r="12" spans="1:17" ht="47.25" customHeight="1" x14ac:dyDescent="0.25">
      <c r="B12" s="362"/>
      <c r="C12" s="367"/>
      <c r="D12" s="368"/>
      <c r="E12" s="375"/>
      <c r="F12" s="376"/>
      <c r="G12" s="377"/>
      <c r="H12" s="379" t="s">
        <v>20</v>
      </c>
      <c r="I12" s="380"/>
      <c r="J12" s="381"/>
      <c r="K12" s="379" t="s">
        <v>18</v>
      </c>
      <c r="L12" s="380"/>
      <c r="M12" s="381"/>
      <c r="N12" s="11" t="s">
        <v>23</v>
      </c>
    </row>
    <row r="15" spans="1:17" ht="15.75" x14ac:dyDescent="0.25">
      <c r="B15" s="310" t="s">
        <v>71</v>
      </c>
      <c r="C15" s="310"/>
      <c r="D15" s="310"/>
      <c r="E15" s="310"/>
      <c r="F15" s="310"/>
      <c r="G15" s="310"/>
    </row>
    <row r="16" spans="1:17" ht="15.75" x14ac:dyDescent="0.25">
      <c r="B16" s="390" t="s">
        <v>72</v>
      </c>
      <c r="C16" s="390"/>
      <c r="D16" s="390"/>
      <c r="E16" s="390"/>
      <c r="F16" s="390" t="s">
        <v>73</v>
      </c>
      <c r="G16" s="390"/>
      <c r="H16" s="390"/>
    </row>
    <row r="17" spans="2:8" ht="15.75" x14ac:dyDescent="0.25">
      <c r="B17" s="391">
        <v>1</v>
      </c>
      <c r="C17" s="391"/>
      <c r="D17" s="391"/>
      <c r="E17" s="391"/>
      <c r="F17" s="391">
        <v>2</v>
      </c>
      <c r="G17" s="391"/>
      <c r="H17" s="391"/>
    </row>
    <row r="18" spans="2:8" ht="15.75" customHeight="1" x14ac:dyDescent="0.25">
      <c r="B18" s="475" t="s">
        <v>74</v>
      </c>
      <c r="C18" s="476"/>
      <c r="D18" s="476"/>
      <c r="E18" s="477"/>
      <c r="F18" s="495">
        <f>SUM(F20,F22,F26,F32)</f>
        <v>13642106.99</v>
      </c>
      <c r="G18" s="496"/>
      <c r="H18" s="496"/>
    </row>
    <row r="19" spans="2:8" ht="15.75" x14ac:dyDescent="0.25">
      <c r="B19" s="478"/>
      <c r="C19" s="479"/>
      <c r="D19" s="479"/>
      <c r="E19" s="480"/>
      <c r="F19" s="481"/>
      <c r="G19" s="482"/>
      <c r="H19" s="483"/>
    </row>
    <row r="20" spans="2:8" ht="15.75" x14ac:dyDescent="0.25">
      <c r="B20" s="392" t="s">
        <v>75</v>
      </c>
      <c r="C20" s="392"/>
      <c r="D20" s="392"/>
      <c r="E20" s="392"/>
      <c r="F20" s="462"/>
      <c r="G20" s="462"/>
      <c r="H20" s="462"/>
    </row>
    <row r="21" spans="2:8" ht="15.75" x14ac:dyDescent="0.25">
      <c r="B21" s="358"/>
      <c r="C21" s="358"/>
      <c r="D21" s="358"/>
      <c r="E21" s="358"/>
      <c r="F21" s="462"/>
      <c r="G21" s="461"/>
      <c r="H21" s="461"/>
    </row>
    <row r="22" spans="2:8" ht="33" customHeight="1" x14ac:dyDescent="0.25">
      <c r="B22" s="392" t="s">
        <v>313</v>
      </c>
      <c r="C22" s="392"/>
      <c r="D22" s="392"/>
      <c r="E22" s="392"/>
      <c r="F22" s="417">
        <f>F25</f>
        <v>0</v>
      </c>
      <c r="G22" s="460"/>
      <c r="H22" s="460"/>
    </row>
    <row r="23" spans="2:8" ht="15.75" x14ac:dyDescent="0.25">
      <c r="B23" s="358" t="s">
        <v>253</v>
      </c>
      <c r="C23" s="358"/>
      <c r="D23" s="358"/>
      <c r="E23" s="358"/>
      <c r="F23" s="359"/>
      <c r="G23" s="359"/>
      <c r="H23" s="359"/>
    </row>
    <row r="24" spans="2:8" ht="31.5" customHeight="1" x14ac:dyDescent="0.25">
      <c r="B24" s="358" t="s">
        <v>254</v>
      </c>
      <c r="C24" s="358"/>
      <c r="D24" s="358"/>
      <c r="E24" s="358"/>
      <c r="F24" s="359"/>
      <c r="G24" s="359"/>
      <c r="H24" s="359"/>
    </row>
    <row r="25" spans="2:8" ht="15.75" x14ac:dyDescent="0.25">
      <c r="B25" s="358" t="s">
        <v>76</v>
      </c>
      <c r="C25" s="358"/>
      <c r="D25" s="358"/>
      <c r="E25" s="358"/>
      <c r="F25" s="359"/>
      <c r="G25" s="461"/>
      <c r="H25" s="461"/>
    </row>
    <row r="26" spans="2:8" ht="15.75" customHeight="1" x14ac:dyDescent="0.25">
      <c r="B26" s="475" t="s">
        <v>314</v>
      </c>
      <c r="C26" s="476"/>
      <c r="D26" s="476"/>
      <c r="E26" s="477"/>
      <c r="F26" s="495">
        <f>F30</f>
        <v>13642106.99</v>
      </c>
      <c r="G26" s="496"/>
      <c r="H26" s="496"/>
    </row>
    <row r="27" spans="2:8" ht="15.75" x14ac:dyDescent="0.25">
      <c r="B27" s="478"/>
      <c r="C27" s="479"/>
      <c r="D27" s="479"/>
      <c r="E27" s="480"/>
      <c r="F27" s="481"/>
      <c r="G27" s="482"/>
      <c r="H27" s="483"/>
    </row>
    <row r="28" spans="2:8" ht="15.75" x14ac:dyDescent="0.25">
      <c r="B28" s="358" t="s">
        <v>255</v>
      </c>
      <c r="C28" s="358"/>
      <c r="D28" s="358"/>
      <c r="E28" s="358"/>
      <c r="F28" s="359"/>
      <c r="G28" s="359"/>
      <c r="H28" s="359"/>
    </row>
    <row r="29" spans="2:8" ht="31.5" customHeight="1" x14ac:dyDescent="0.25">
      <c r="B29" s="358" t="s">
        <v>256</v>
      </c>
      <c r="C29" s="358"/>
      <c r="D29" s="358"/>
      <c r="E29" s="358"/>
      <c r="F29" s="359"/>
      <c r="G29" s="359"/>
      <c r="H29" s="359"/>
    </row>
    <row r="30" spans="2:8" ht="15.75" customHeight="1" x14ac:dyDescent="0.25">
      <c r="B30" s="298" t="s">
        <v>77</v>
      </c>
      <c r="C30" s="484"/>
      <c r="D30" s="484"/>
      <c r="E30" s="304"/>
      <c r="F30" s="318">
        <f>L48</f>
        <v>13642106.99</v>
      </c>
      <c r="G30" s="308"/>
      <c r="H30" s="308"/>
    </row>
    <row r="31" spans="2:8" ht="15.75" x14ac:dyDescent="0.25">
      <c r="B31" s="340"/>
      <c r="C31" s="485"/>
      <c r="D31" s="485"/>
      <c r="E31" s="486"/>
      <c r="F31" s="488"/>
      <c r="G31" s="489"/>
      <c r="H31" s="490"/>
    </row>
    <row r="32" spans="2:8" ht="15.75" x14ac:dyDescent="0.25">
      <c r="B32" s="392" t="s">
        <v>257</v>
      </c>
      <c r="C32" s="392"/>
      <c r="D32" s="392"/>
      <c r="E32" s="392"/>
      <c r="F32" s="463"/>
      <c r="G32" s="463"/>
      <c r="H32" s="463"/>
    </row>
    <row r="33" spans="2:17" ht="15.75" x14ac:dyDescent="0.25">
      <c r="B33" s="358"/>
      <c r="C33" s="358"/>
      <c r="D33" s="358"/>
      <c r="E33" s="358"/>
      <c r="F33" s="462"/>
      <c r="G33" s="462"/>
      <c r="H33" s="462"/>
    </row>
    <row r="34" spans="2:17" ht="15.75" x14ac:dyDescent="0.25">
      <c r="B34" s="475" t="s">
        <v>78</v>
      </c>
      <c r="C34" s="476"/>
      <c r="D34" s="476"/>
      <c r="E34" s="477"/>
      <c r="F34" s="495">
        <f>SUM(F36:H39)</f>
        <v>2407430.65</v>
      </c>
      <c r="G34" s="496"/>
      <c r="H34" s="496"/>
    </row>
    <row r="35" spans="2:17" ht="15.75" x14ac:dyDescent="0.25">
      <c r="B35" s="478"/>
      <c r="C35" s="479"/>
      <c r="D35" s="479"/>
      <c r="E35" s="480"/>
      <c r="F35" s="481"/>
      <c r="G35" s="482"/>
      <c r="H35" s="483"/>
    </row>
    <row r="36" spans="2:17" ht="15.75" customHeight="1" x14ac:dyDescent="0.25">
      <c r="B36" s="298" t="s">
        <v>79</v>
      </c>
      <c r="C36" s="484"/>
      <c r="D36" s="484"/>
      <c r="E36" s="304"/>
      <c r="F36" s="318">
        <f>M48</f>
        <v>2407430.65</v>
      </c>
      <c r="G36" s="308"/>
      <c r="H36" s="308"/>
    </row>
    <row r="37" spans="2:17" ht="15.75" x14ac:dyDescent="0.25">
      <c r="B37" s="340"/>
      <c r="C37" s="485"/>
      <c r="D37" s="485"/>
      <c r="E37" s="486"/>
      <c r="F37" s="488"/>
      <c r="G37" s="489"/>
      <c r="H37" s="490"/>
    </row>
    <row r="38" spans="2:17" ht="15.75" x14ac:dyDescent="0.25">
      <c r="B38" s="358" t="s">
        <v>80</v>
      </c>
      <c r="C38" s="358"/>
      <c r="D38" s="358"/>
      <c r="E38" s="358"/>
      <c r="F38" s="462">
        <v>0</v>
      </c>
      <c r="G38" s="462"/>
      <c r="H38" s="462"/>
    </row>
    <row r="39" spans="2:17" ht="15.75" x14ac:dyDescent="0.25">
      <c r="B39" s="358" t="s">
        <v>81</v>
      </c>
      <c r="C39" s="358"/>
      <c r="D39" s="358"/>
      <c r="E39" s="358"/>
      <c r="F39" s="462">
        <v>0</v>
      </c>
      <c r="G39" s="462"/>
      <c r="H39" s="462"/>
    </row>
    <row r="40" spans="2:17" ht="15.75" x14ac:dyDescent="0.25">
      <c r="B40" s="458" t="s">
        <v>82</v>
      </c>
      <c r="C40" s="458"/>
      <c r="D40" s="458"/>
      <c r="E40" s="458"/>
      <c r="F40" s="495">
        <f>SUM(F18,F34)</f>
        <v>16049537.640000001</v>
      </c>
      <c r="G40" s="496"/>
      <c r="H40" s="496"/>
    </row>
    <row r="41" spans="2:17" ht="15.75" x14ac:dyDescent="0.25">
      <c r="B41" s="458"/>
      <c r="C41" s="458"/>
      <c r="D41" s="458"/>
      <c r="E41" s="458"/>
      <c r="F41" s="487"/>
      <c r="G41" s="487"/>
      <c r="H41" s="487"/>
    </row>
    <row r="43" spans="2:17" ht="15.75" x14ac:dyDescent="0.25">
      <c r="B43" s="310" t="s">
        <v>83</v>
      </c>
      <c r="C43" s="310"/>
      <c r="D43" s="310"/>
      <c r="E43" s="310"/>
      <c r="F43" s="310"/>
      <c r="G43" s="310"/>
      <c r="H43" s="310"/>
    </row>
    <row r="44" spans="2:17" ht="15.75" x14ac:dyDescent="0.25">
      <c r="B44" s="311" t="s">
        <v>84</v>
      </c>
      <c r="C44" s="311" t="s">
        <v>85</v>
      </c>
      <c r="D44" s="311" t="s">
        <v>86</v>
      </c>
      <c r="E44" s="311" t="s">
        <v>87</v>
      </c>
      <c r="F44" s="311" t="s">
        <v>88</v>
      </c>
      <c r="G44" s="311" t="s">
        <v>89</v>
      </c>
      <c r="H44" s="311" t="s">
        <v>90</v>
      </c>
      <c r="I44" s="311" t="s">
        <v>91</v>
      </c>
      <c r="J44" s="311"/>
      <c r="K44" s="311"/>
      <c r="L44" s="311"/>
      <c r="M44" s="311"/>
      <c r="N44" s="311" t="s">
        <v>6</v>
      </c>
      <c r="O44" s="311"/>
      <c r="P44" s="311" t="s">
        <v>92</v>
      </c>
      <c r="Q44" s="311" t="s">
        <v>93</v>
      </c>
    </row>
    <row r="45" spans="2:17" ht="15.75" customHeight="1" x14ac:dyDescent="0.25">
      <c r="B45" s="311"/>
      <c r="C45" s="311"/>
      <c r="D45" s="311"/>
      <c r="E45" s="311"/>
      <c r="F45" s="311"/>
      <c r="G45" s="311"/>
      <c r="H45" s="311"/>
      <c r="I45" s="311" t="s">
        <v>45</v>
      </c>
      <c r="J45" s="311" t="s">
        <v>94</v>
      </c>
      <c r="K45" s="311"/>
      <c r="L45" s="311"/>
      <c r="M45" s="407" t="s">
        <v>752</v>
      </c>
      <c r="N45" s="311" t="s">
        <v>96</v>
      </c>
      <c r="O45" s="311" t="s">
        <v>97</v>
      </c>
      <c r="P45" s="311"/>
      <c r="Q45" s="311"/>
    </row>
    <row r="46" spans="2:17" ht="94.5" x14ac:dyDescent="0.25">
      <c r="B46" s="311"/>
      <c r="C46" s="311"/>
      <c r="D46" s="311"/>
      <c r="E46" s="311"/>
      <c r="F46" s="311"/>
      <c r="G46" s="311"/>
      <c r="H46" s="311"/>
      <c r="I46" s="311"/>
      <c r="J46" s="3" t="s">
        <v>98</v>
      </c>
      <c r="K46" s="3" t="s">
        <v>99</v>
      </c>
      <c r="L46" s="3" t="s">
        <v>100</v>
      </c>
      <c r="M46" s="409"/>
      <c r="N46" s="311"/>
      <c r="O46" s="311"/>
      <c r="P46" s="311"/>
      <c r="Q46" s="311"/>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6" customHeight="1" x14ac:dyDescent="0.25">
      <c r="B48" s="300" t="s">
        <v>340</v>
      </c>
      <c r="C48" s="459" t="s">
        <v>101</v>
      </c>
      <c r="D48" s="300" t="s">
        <v>341</v>
      </c>
      <c r="E48" s="300" t="s">
        <v>342</v>
      </c>
      <c r="F48" s="459" t="s">
        <v>261</v>
      </c>
      <c r="G48" s="300" t="s">
        <v>262</v>
      </c>
      <c r="H48" s="459" t="s">
        <v>102</v>
      </c>
      <c r="I48" s="223">
        <f>I77</f>
        <v>16049537.640000001</v>
      </c>
      <c r="J48" s="494">
        <f>J77</f>
        <v>0</v>
      </c>
      <c r="K48" s="457">
        <f>K77</f>
        <v>0</v>
      </c>
      <c r="L48" s="223">
        <f t="shared" ref="L48:M48" si="0">L77</f>
        <v>13642106.99</v>
      </c>
      <c r="M48" s="223">
        <f t="shared" si="0"/>
        <v>2407430.65</v>
      </c>
      <c r="N48" s="300" t="s">
        <v>343</v>
      </c>
      <c r="O48" s="12">
        <f>O53+O56+O58+O60+O62+O64+O66+O68+O71+O73+O76</f>
        <v>276</v>
      </c>
      <c r="P48" s="416"/>
      <c r="Q48" s="324"/>
    </row>
    <row r="49" spans="2:17" ht="15.6" customHeight="1" x14ac:dyDescent="0.25">
      <c r="B49" s="300"/>
      <c r="C49" s="459"/>
      <c r="D49" s="300"/>
      <c r="E49" s="300"/>
      <c r="F49" s="459"/>
      <c r="G49" s="300"/>
      <c r="H49" s="459"/>
      <c r="I49" s="254"/>
      <c r="J49" s="494"/>
      <c r="K49" s="457"/>
      <c r="L49" s="254"/>
      <c r="M49" s="254"/>
      <c r="N49" s="300"/>
      <c r="O49" s="190"/>
      <c r="P49" s="418"/>
      <c r="Q49" s="325"/>
    </row>
    <row r="50" spans="2:17" ht="84.75" customHeight="1" x14ac:dyDescent="0.25">
      <c r="B50" s="300"/>
      <c r="C50" s="459"/>
      <c r="D50" s="300"/>
      <c r="E50" s="300"/>
      <c r="F50" s="459"/>
      <c r="G50" s="300"/>
      <c r="H50" s="459"/>
      <c r="I50" s="185"/>
      <c r="J50" s="494"/>
      <c r="K50" s="457"/>
      <c r="L50" s="185"/>
      <c r="M50" s="185"/>
      <c r="N50" s="300"/>
      <c r="O50" s="11" t="s">
        <v>23</v>
      </c>
      <c r="P50" s="418"/>
      <c r="Q50" s="325"/>
    </row>
    <row r="51" spans="2:17" ht="15.75" x14ac:dyDescent="0.25">
      <c r="B51" s="300"/>
      <c r="C51" s="459"/>
      <c r="D51" s="300"/>
      <c r="E51" s="300"/>
      <c r="F51" s="459"/>
      <c r="G51" s="300"/>
      <c r="H51" s="459"/>
      <c r="I51" s="185"/>
      <c r="J51" s="494"/>
      <c r="K51" s="457"/>
      <c r="L51" s="185"/>
      <c r="M51" s="185"/>
      <c r="N51" s="300" t="s">
        <v>344</v>
      </c>
      <c r="O51" s="12">
        <f>O54+O55+O57+O59+O61+O63+O65+O67+O69+O72+O75</f>
        <v>286</v>
      </c>
      <c r="P51" s="418"/>
      <c r="Q51" s="325"/>
    </row>
    <row r="52" spans="2:17" ht="201.75" customHeight="1" x14ac:dyDescent="0.25">
      <c r="B52" s="300"/>
      <c r="C52" s="459"/>
      <c r="D52" s="300"/>
      <c r="E52" s="300"/>
      <c r="F52" s="459"/>
      <c r="G52" s="300"/>
      <c r="H52" s="459"/>
      <c r="I52" s="200"/>
      <c r="J52" s="494"/>
      <c r="K52" s="457"/>
      <c r="L52" s="200"/>
      <c r="M52" s="200"/>
      <c r="N52" s="300"/>
      <c r="O52" s="11" t="s">
        <v>23</v>
      </c>
      <c r="P52" s="448"/>
      <c r="Q52" s="326"/>
    </row>
    <row r="53" spans="2:17" ht="63" x14ac:dyDescent="0.25">
      <c r="B53" s="293" t="s">
        <v>739</v>
      </c>
      <c r="C53" s="308"/>
      <c r="D53" s="293" t="s">
        <v>272</v>
      </c>
      <c r="E53" s="324" t="s">
        <v>16</v>
      </c>
      <c r="F53" s="308"/>
      <c r="G53" s="293" t="s">
        <v>262</v>
      </c>
      <c r="H53" s="308"/>
      <c r="I53" s="464">
        <f>SUM(J53:M54)</f>
        <v>2013500</v>
      </c>
      <c r="J53" s="449">
        <v>0</v>
      </c>
      <c r="K53" s="318">
        <v>0</v>
      </c>
      <c r="L53" s="318">
        <v>1711475</v>
      </c>
      <c r="M53" s="318">
        <v>302025</v>
      </c>
      <c r="N53" s="31" t="s">
        <v>343</v>
      </c>
      <c r="O53" s="242">
        <v>30</v>
      </c>
      <c r="P53" s="324" t="s">
        <v>283</v>
      </c>
      <c r="Q53" s="324" t="s">
        <v>358</v>
      </c>
    </row>
    <row r="54" spans="2:17" ht="75" customHeight="1" x14ac:dyDescent="0.25">
      <c r="B54" s="297"/>
      <c r="C54" s="447"/>
      <c r="D54" s="297"/>
      <c r="E54" s="326"/>
      <c r="F54" s="447"/>
      <c r="G54" s="297"/>
      <c r="H54" s="447"/>
      <c r="I54" s="466"/>
      <c r="J54" s="451"/>
      <c r="K54" s="320"/>
      <c r="L54" s="320"/>
      <c r="M54" s="320"/>
      <c r="N54" s="31" t="s">
        <v>344</v>
      </c>
      <c r="O54" s="48">
        <v>30</v>
      </c>
      <c r="P54" s="326"/>
      <c r="Q54" s="326"/>
    </row>
    <row r="55" spans="2:17" ht="47.25" x14ac:dyDescent="0.25">
      <c r="B55" s="293" t="s">
        <v>531</v>
      </c>
      <c r="C55" s="453"/>
      <c r="D55" s="293" t="s">
        <v>272</v>
      </c>
      <c r="E55" s="293" t="s">
        <v>532</v>
      </c>
      <c r="F55" s="453"/>
      <c r="G55" s="293" t="s">
        <v>262</v>
      </c>
      <c r="H55" s="453"/>
      <c r="I55" s="454">
        <f t="shared" ref="I55" si="1">SUM(J55:M56)</f>
        <v>214400</v>
      </c>
      <c r="J55" s="449">
        <v>0</v>
      </c>
      <c r="K55" s="318">
        <v>0</v>
      </c>
      <c r="L55" s="318">
        <v>182240</v>
      </c>
      <c r="M55" s="318">
        <v>32160</v>
      </c>
      <c r="N55" s="31" t="s">
        <v>344</v>
      </c>
      <c r="O55" s="32">
        <v>13</v>
      </c>
      <c r="P55" s="324" t="s">
        <v>357</v>
      </c>
      <c r="Q55" s="324" t="s">
        <v>358</v>
      </c>
    </row>
    <row r="56" spans="2:17" ht="74.25" customHeight="1" x14ac:dyDescent="0.25">
      <c r="B56" s="297"/>
      <c r="C56" s="444"/>
      <c r="D56" s="297"/>
      <c r="E56" s="297"/>
      <c r="F56" s="444"/>
      <c r="G56" s="297"/>
      <c r="H56" s="444"/>
      <c r="I56" s="456"/>
      <c r="J56" s="451"/>
      <c r="K56" s="320"/>
      <c r="L56" s="320"/>
      <c r="M56" s="320"/>
      <c r="N56" s="31" t="s">
        <v>343</v>
      </c>
      <c r="O56" s="242">
        <v>13</v>
      </c>
      <c r="P56" s="326"/>
      <c r="Q56" s="326"/>
    </row>
    <row r="57" spans="2:17" ht="47.25" x14ac:dyDescent="0.25">
      <c r="B57" s="293" t="s">
        <v>346</v>
      </c>
      <c r="C57" s="453"/>
      <c r="D57" s="293" t="s">
        <v>281</v>
      </c>
      <c r="E57" s="324" t="s">
        <v>16</v>
      </c>
      <c r="F57" s="453"/>
      <c r="G57" s="293" t="s">
        <v>262</v>
      </c>
      <c r="H57" s="453"/>
      <c r="I57" s="454">
        <f t="shared" ref="I57" si="2">SUM(J57:M58)</f>
        <v>1400000</v>
      </c>
      <c r="J57" s="449">
        <v>0</v>
      </c>
      <c r="K57" s="318">
        <v>0</v>
      </c>
      <c r="L57" s="318">
        <v>1190000</v>
      </c>
      <c r="M57" s="318">
        <v>210000</v>
      </c>
      <c r="N57" s="24" t="s">
        <v>344</v>
      </c>
      <c r="O57" s="32">
        <v>20</v>
      </c>
      <c r="P57" s="324" t="s">
        <v>283</v>
      </c>
      <c r="Q57" s="324" t="s">
        <v>347</v>
      </c>
    </row>
    <row r="58" spans="2:17" ht="63" x14ac:dyDescent="0.25">
      <c r="B58" s="297"/>
      <c r="C58" s="444"/>
      <c r="D58" s="297"/>
      <c r="E58" s="326"/>
      <c r="F58" s="444"/>
      <c r="G58" s="297"/>
      <c r="H58" s="444"/>
      <c r="I58" s="456"/>
      <c r="J58" s="451"/>
      <c r="K58" s="320"/>
      <c r="L58" s="320"/>
      <c r="M58" s="320"/>
      <c r="N58" s="31" t="s">
        <v>343</v>
      </c>
      <c r="O58" s="48">
        <v>20</v>
      </c>
      <c r="P58" s="326"/>
      <c r="Q58" s="326"/>
    </row>
    <row r="59" spans="2:17" ht="47.25" x14ac:dyDescent="0.25">
      <c r="B59" s="293" t="s">
        <v>348</v>
      </c>
      <c r="C59" s="453"/>
      <c r="D59" s="293" t="s">
        <v>281</v>
      </c>
      <c r="E59" s="324" t="s">
        <v>16</v>
      </c>
      <c r="F59" s="453"/>
      <c r="G59" s="293" t="s">
        <v>262</v>
      </c>
      <c r="H59" s="453"/>
      <c r="I59" s="464">
        <v>150000</v>
      </c>
      <c r="J59" s="449">
        <v>0</v>
      </c>
      <c r="K59" s="318">
        <v>0</v>
      </c>
      <c r="L59" s="318">
        <v>127500</v>
      </c>
      <c r="M59" s="318">
        <v>22500</v>
      </c>
      <c r="N59" s="24" t="s">
        <v>344</v>
      </c>
      <c r="O59" s="32">
        <v>4</v>
      </c>
      <c r="P59" s="324" t="s">
        <v>276</v>
      </c>
      <c r="Q59" s="324" t="s">
        <v>330</v>
      </c>
    </row>
    <row r="60" spans="2:17" ht="63" x14ac:dyDescent="0.25">
      <c r="B60" s="297"/>
      <c r="C60" s="444"/>
      <c r="D60" s="297"/>
      <c r="E60" s="326"/>
      <c r="F60" s="444"/>
      <c r="G60" s="297"/>
      <c r="H60" s="444"/>
      <c r="I60" s="466"/>
      <c r="J60" s="451"/>
      <c r="K60" s="320"/>
      <c r="L60" s="320"/>
      <c r="M60" s="320"/>
      <c r="N60" s="31" t="s">
        <v>343</v>
      </c>
      <c r="O60" s="48">
        <v>4</v>
      </c>
      <c r="P60" s="326"/>
      <c r="Q60" s="326"/>
    </row>
    <row r="61" spans="2:17" ht="47.25" x14ac:dyDescent="0.25">
      <c r="B61" s="293" t="s">
        <v>349</v>
      </c>
      <c r="C61" s="453"/>
      <c r="D61" s="293" t="s">
        <v>281</v>
      </c>
      <c r="E61" s="324" t="s">
        <v>16</v>
      </c>
      <c r="F61" s="453"/>
      <c r="G61" s="293" t="s">
        <v>262</v>
      </c>
      <c r="H61" s="453"/>
      <c r="I61" s="464">
        <v>600000</v>
      </c>
      <c r="J61" s="449">
        <v>0</v>
      </c>
      <c r="K61" s="318">
        <v>0</v>
      </c>
      <c r="L61" s="318">
        <v>510000</v>
      </c>
      <c r="M61" s="318">
        <v>90000</v>
      </c>
      <c r="N61" s="24" t="s">
        <v>344</v>
      </c>
      <c r="O61" s="32">
        <v>15</v>
      </c>
      <c r="P61" s="324" t="s">
        <v>526</v>
      </c>
      <c r="Q61" s="324" t="s">
        <v>347</v>
      </c>
    </row>
    <row r="62" spans="2:17" ht="71.25" customHeight="1" x14ac:dyDescent="0.25">
      <c r="B62" s="297"/>
      <c r="C62" s="444"/>
      <c r="D62" s="297"/>
      <c r="E62" s="326"/>
      <c r="F62" s="444"/>
      <c r="G62" s="297"/>
      <c r="H62" s="444"/>
      <c r="I62" s="466"/>
      <c r="J62" s="451"/>
      <c r="K62" s="320"/>
      <c r="L62" s="320"/>
      <c r="M62" s="320"/>
      <c r="N62" s="31" t="s">
        <v>343</v>
      </c>
      <c r="O62" s="48">
        <v>15</v>
      </c>
      <c r="P62" s="326"/>
      <c r="Q62" s="326"/>
    </row>
    <row r="63" spans="2:17" ht="47.25" x14ac:dyDescent="0.25">
      <c r="B63" s="293" t="s">
        <v>350</v>
      </c>
      <c r="C63" s="453"/>
      <c r="D63" s="293" t="s">
        <v>287</v>
      </c>
      <c r="E63" s="324" t="s">
        <v>16</v>
      </c>
      <c r="F63" s="453"/>
      <c r="G63" s="293" t="s">
        <v>262</v>
      </c>
      <c r="H63" s="453"/>
      <c r="I63" s="454">
        <f t="shared" ref="I63" si="3">SUM(J63:M64)</f>
        <v>1600000</v>
      </c>
      <c r="J63" s="449">
        <v>0</v>
      </c>
      <c r="K63" s="318">
        <v>0</v>
      </c>
      <c r="L63" s="318">
        <v>1360000</v>
      </c>
      <c r="M63" s="318">
        <v>240000</v>
      </c>
      <c r="N63" s="24" t="s">
        <v>344</v>
      </c>
      <c r="O63" s="32">
        <v>30</v>
      </c>
      <c r="P63" s="324" t="s">
        <v>274</v>
      </c>
      <c r="Q63" s="324" t="s">
        <v>321</v>
      </c>
    </row>
    <row r="64" spans="2:17" ht="63" x14ac:dyDescent="0.25">
      <c r="B64" s="297"/>
      <c r="C64" s="444"/>
      <c r="D64" s="297"/>
      <c r="E64" s="326"/>
      <c r="F64" s="444"/>
      <c r="G64" s="297"/>
      <c r="H64" s="444"/>
      <c r="I64" s="456"/>
      <c r="J64" s="451"/>
      <c r="K64" s="320"/>
      <c r="L64" s="320"/>
      <c r="M64" s="320"/>
      <c r="N64" s="31" t="s">
        <v>343</v>
      </c>
      <c r="O64" s="48">
        <v>30</v>
      </c>
      <c r="P64" s="326"/>
      <c r="Q64" s="326"/>
    </row>
    <row r="65" spans="2:19" ht="47.25" x14ac:dyDescent="0.25">
      <c r="B65" s="293" t="s">
        <v>352</v>
      </c>
      <c r="C65" s="453"/>
      <c r="D65" s="293" t="s">
        <v>287</v>
      </c>
      <c r="E65" s="324" t="s">
        <v>16</v>
      </c>
      <c r="F65" s="453"/>
      <c r="G65" s="293" t="s">
        <v>262</v>
      </c>
      <c r="H65" s="453"/>
      <c r="I65" s="454">
        <f t="shared" ref="I65" si="4">SUM(J65:M66)</f>
        <v>1297200</v>
      </c>
      <c r="J65" s="449">
        <v>0</v>
      </c>
      <c r="K65" s="318">
        <v>0</v>
      </c>
      <c r="L65" s="318">
        <v>1102620</v>
      </c>
      <c r="M65" s="318">
        <v>194580</v>
      </c>
      <c r="N65" s="24" t="s">
        <v>344</v>
      </c>
      <c r="O65" s="32">
        <v>24</v>
      </c>
      <c r="P65" s="324" t="s">
        <v>274</v>
      </c>
      <c r="Q65" s="324" t="s">
        <v>321</v>
      </c>
    </row>
    <row r="66" spans="2:19" ht="63" x14ac:dyDescent="0.25">
      <c r="B66" s="297"/>
      <c r="C66" s="444"/>
      <c r="D66" s="297"/>
      <c r="E66" s="326"/>
      <c r="F66" s="444"/>
      <c r="G66" s="297"/>
      <c r="H66" s="444"/>
      <c r="I66" s="456"/>
      <c r="J66" s="451"/>
      <c r="K66" s="320"/>
      <c r="L66" s="320"/>
      <c r="M66" s="320"/>
      <c r="N66" s="31" t="s">
        <v>343</v>
      </c>
      <c r="O66" s="48">
        <v>24</v>
      </c>
      <c r="P66" s="326"/>
      <c r="Q66" s="326"/>
    </row>
    <row r="67" spans="2:19" ht="47.25" x14ac:dyDescent="0.25">
      <c r="B67" s="293" t="s">
        <v>353</v>
      </c>
      <c r="C67" s="453"/>
      <c r="D67" s="293" t="s">
        <v>354</v>
      </c>
      <c r="E67" s="293" t="s">
        <v>287</v>
      </c>
      <c r="F67" s="453"/>
      <c r="G67" s="293" t="s">
        <v>262</v>
      </c>
      <c r="H67" s="453"/>
      <c r="I67" s="497">
        <f t="shared" ref="I67" si="5">SUM(J67:M68)</f>
        <v>450000</v>
      </c>
      <c r="J67" s="499">
        <v>0</v>
      </c>
      <c r="K67" s="321">
        <v>0</v>
      </c>
      <c r="L67" s="321">
        <v>382500</v>
      </c>
      <c r="M67" s="321">
        <v>67500</v>
      </c>
      <c r="N67" s="24" t="s">
        <v>344</v>
      </c>
      <c r="O67" s="32">
        <v>20</v>
      </c>
      <c r="P67" s="324" t="s">
        <v>276</v>
      </c>
      <c r="Q67" s="324" t="s">
        <v>321</v>
      </c>
    </row>
    <row r="68" spans="2:19" ht="63" x14ac:dyDescent="0.25">
      <c r="B68" s="297"/>
      <c r="C68" s="444"/>
      <c r="D68" s="297"/>
      <c r="E68" s="297"/>
      <c r="F68" s="444"/>
      <c r="G68" s="297"/>
      <c r="H68" s="444"/>
      <c r="I68" s="498"/>
      <c r="J68" s="500"/>
      <c r="K68" s="323"/>
      <c r="L68" s="323"/>
      <c r="M68" s="323"/>
      <c r="N68" s="31" t="s">
        <v>343</v>
      </c>
      <c r="O68" s="48">
        <v>20</v>
      </c>
      <c r="P68" s="326"/>
      <c r="Q68" s="326"/>
    </row>
    <row r="69" spans="2:19" ht="15" customHeight="1" x14ac:dyDescent="0.25">
      <c r="B69" s="293" t="s">
        <v>355</v>
      </c>
      <c r="C69" s="453"/>
      <c r="D69" s="293" t="s">
        <v>356</v>
      </c>
      <c r="E69" s="324" t="s">
        <v>16</v>
      </c>
      <c r="F69" s="453"/>
      <c r="G69" s="293" t="s">
        <v>262</v>
      </c>
      <c r="H69" s="453"/>
      <c r="I69" s="224">
        <f>SUM(J69:M69)</f>
        <v>2601437.64</v>
      </c>
      <c r="J69" s="499">
        <v>0</v>
      </c>
      <c r="K69" s="321">
        <v>0</v>
      </c>
      <c r="L69" s="173">
        <v>2211221.9900000002</v>
      </c>
      <c r="M69" s="173">
        <v>390215.65</v>
      </c>
      <c r="N69" s="293" t="s">
        <v>344</v>
      </c>
      <c r="O69" s="324">
        <v>51</v>
      </c>
      <c r="P69" s="324" t="s">
        <v>357</v>
      </c>
      <c r="Q69" s="324" t="s">
        <v>358</v>
      </c>
      <c r="S69" s="72"/>
    </row>
    <row r="70" spans="2:19" ht="41.25" customHeight="1" x14ac:dyDescent="0.25">
      <c r="B70" s="296"/>
      <c r="C70" s="443"/>
      <c r="D70" s="296"/>
      <c r="E70" s="325"/>
      <c r="F70" s="443"/>
      <c r="G70" s="296"/>
      <c r="H70" s="443"/>
      <c r="I70" s="243"/>
      <c r="J70" s="501"/>
      <c r="K70" s="322"/>
      <c r="L70" s="255"/>
      <c r="M70" s="255"/>
      <c r="N70" s="297"/>
      <c r="O70" s="326"/>
      <c r="P70" s="325"/>
      <c r="Q70" s="325"/>
      <c r="S70" s="72"/>
    </row>
    <row r="71" spans="2:19" ht="126" customHeight="1" x14ac:dyDescent="0.25">
      <c r="B71" s="297"/>
      <c r="C71" s="444"/>
      <c r="D71" s="297"/>
      <c r="E71" s="326"/>
      <c r="F71" s="444"/>
      <c r="G71" s="297"/>
      <c r="H71" s="444"/>
      <c r="I71" s="218"/>
      <c r="J71" s="500"/>
      <c r="K71" s="323"/>
      <c r="L71" s="256"/>
      <c r="M71" s="256"/>
      <c r="N71" s="31" t="s">
        <v>343</v>
      </c>
      <c r="O71" s="48">
        <v>51</v>
      </c>
      <c r="P71" s="326"/>
      <c r="Q71" s="326"/>
    </row>
    <row r="72" spans="2:19" ht="47.25" customHeight="1" x14ac:dyDescent="0.25">
      <c r="B72" s="293" t="s">
        <v>359</v>
      </c>
      <c r="C72" s="453"/>
      <c r="D72" s="293" t="s">
        <v>293</v>
      </c>
      <c r="E72" s="293" t="s">
        <v>360</v>
      </c>
      <c r="F72" s="453"/>
      <c r="G72" s="293" t="s">
        <v>262</v>
      </c>
      <c r="H72" s="453"/>
      <c r="I72" s="454">
        <f t="shared" ref="I72" si="6">SUM(J72:M73)</f>
        <v>3913000</v>
      </c>
      <c r="J72" s="449">
        <v>0</v>
      </c>
      <c r="K72" s="318">
        <v>0</v>
      </c>
      <c r="L72" s="318">
        <v>3326050</v>
      </c>
      <c r="M72" s="318">
        <v>586950</v>
      </c>
      <c r="N72" s="24" t="s">
        <v>344</v>
      </c>
      <c r="O72" s="32">
        <v>48</v>
      </c>
      <c r="P72" s="324" t="s">
        <v>335</v>
      </c>
      <c r="Q72" s="324" t="s">
        <v>330</v>
      </c>
    </row>
    <row r="73" spans="2:19" ht="15.75" x14ac:dyDescent="0.25">
      <c r="B73" s="296"/>
      <c r="C73" s="443"/>
      <c r="D73" s="296"/>
      <c r="E73" s="296"/>
      <c r="F73" s="443"/>
      <c r="G73" s="296"/>
      <c r="H73" s="443"/>
      <c r="I73" s="455"/>
      <c r="J73" s="450"/>
      <c r="K73" s="319"/>
      <c r="L73" s="319"/>
      <c r="M73" s="319"/>
      <c r="N73" s="293" t="s">
        <v>343</v>
      </c>
      <c r="O73" s="93">
        <v>38</v>
      </c>
      <c r="P73" s="325"/>
      <c r="Q73" s="325"/>
    </row>
    <row r="74" spans="2:19" ht="54" customHeight="1" x14ac:dyDescent="0.25">
      <c r="B74" s="297"/>
      <c r="C74" s="444"/>
      <c r="D74" s="297"/>
      <c r="E74" s="297"/>
      <c r="F74" s="444"/>
      <c r="G74" s="297"/>
      <c r="H74" s="444"/>
      <c r="I74" s="456"/>
      <c r="J74" s="451"/>
      <c r="K74" s="320"/>
      <c r="L74" s="320"/>
      <c r="M74" s="320"/>
      <c r="N74" s="297"/>
      <c r="O74" s="226"/>
      <c r="P74" s="326"/>
      <c r="Q74" s="326"/>
    </row>
    <row r="75" spans="2:19" ht="73.5" customHeight="1" x14ac:dyDescent="0.25">
      <c r="B75" s="293" t="s">
        <v>361</v>
      </c>
      <c r="C75" s="453"/>
      <c r="D75" s="293" t="s">
        <v>299</v>
      </c>
      <c r="E75" s="324" t="s">
        <v>16</v>
      </c>
      <c r="F75" s="453"/>
      <c r="G75" s="293" t="s">
        <v>262</v>
      </c>
      <c r="H75" s="453"/>
      <c r="I75" s="454">
        <f t="shared" ref="I75" si="7">SUM(J75:M76)</f>
        <v>1810000</v>
      </c>
      <c r="J75" s="449">
        <v>0</v>
      </c>
      <c r="K75" s="318">
        <v>0</v>
      </c>
      <c r="L75" s="318">
        <v>1538500</v>
      </c>
      <c r="M75" s="318">
        <v>271500</v>
      </c>
      <c r="N75" s="24" t="s">
        <v>344</v>
      </c>
      <c r="O75" s="32">
        <v>31</v>
      </c>
      <c r="P75" s="324" t="s">
        <v>362</v>
      </c>
      <c r="Q75" s="324" t="s">
        <v>324</v>
      </c>
    </row>
    <row r="76" spans="2:19" ht="93" customHeight="1" x14ac:dyDescent="0.25">
      <c r="B76" s="297"/>
      <c r="C76" s="444"/>
      <c r="D76" s="297"/>
      <c r="E76" s="326"/>
      <c r="F76" s="444"/>
      <c r="G76" s="297"/>
      <c r="H76" s="444"/>
      <c r="I76" s="456"/>
      <c r="J76" s="451"/>
      <c r="K76" s="320"/>
      <c r="L76" s="320"/>
      <c r="M76" s="320"/>
      <c r="N76" s="31" t="s">
        <v>343</v>
      </c>
      <c r="O76" s="48">
        <v>31</v>
      </c>
      <c r="P76" s="326"/>
      <c r="Q76" s="326"/>
    </row>
    <row r="77" spans="2:19" ht="15.6" customHeight="1" x14ac:dyDescent="0.25">
      <c r="B77" s="439" t="s">
        <v>105</v>
      </c>
      <c r="C77" s="439"/>
      <c r="D77" s="439"/>
      <c r="E77" s="439"/>
      <c r="F77" s="439"/>
      <c r="G77" s="439"/>
      <c r="H77" s="439"/>
      <c r="I77" s="257">
        <f>SUM(I53:I76)</f>
        <v>16049537.640000001</v>
      </c>
      <c r="J77" s="258">
        <f t="shared" ref="J77:K77" si="8">SUM(J53:J76)</f>
        <v>0</v>
      </c>
      <c r="K77" s="258">
        <f t="shared" si="8"/>
        <v>0</v>
      </c>
      <c r="L77" s="257">
        <f>SUM(L53:L76)</f>
        <v>13642106.99</v>
      </c>
      <c r="M77" s="257">
        <f>SUM(M53:M76)</f>
        <v>2407430.65</v>
      </c>
      <c r="N77" s="469"/>
      <c r="O77" s="470"/>
      <c r="P77" s="470"/>
      <c r="Q77" s="471"/>
    </row>
    <row r="78" spans="2:19" ht="15.6" customHeight="1" x14ac:dyDescent="0.25">
      <c r="B78" s="439"/>
      <c r="C78" s="439"/>
      <c r="D78" s="439"/>
      <c r="E78" s="439"/>
      <c r="F78" s="439"/>
      <c r="G78" s="439"/>
      <c r="H78" s="439"/>
      <c r="I78" s="240"/>
      <c r="J78" s="241"/>
      <c r="K78" s="241"/>
      <c r="L78" s="240"/>
      <c r="M78" s="240"/>
      <c r="N78" s="472"/>
      <c r="O78" s="473"/>
      <c r="P78" s="473"/>
      <c r="Q78" s="474"/>
    </row>
    <row r="79" spans="2:19" ht="32.25" customHeight="1" x14ac:dyDescent="0.25">
      <c r="B79" s="484" t="s">
        <v>758</v>
      </c>
      <c r="C79" s="484"/>
      <c r="D79" s="484"/>
      <c r="E79" s="484"/>
      <c r="F79" s="484"/>
      <c r="G79" s="484"/>
      <c r="H79" s="484"/>
      <c r="I79" s="484"/>
      <c r="J79" s="484"/>
      <c r="K79" s="484"/>
      <c r="L79" s="484"/>
      <c r="M79" s="484"/>
      <c r="N79" s="484"/>
      <c r="O79" s="484"/>
      <c r="P79" s="484"/>
      <c r="Q79" s="484"/>
    </row>
    <row r="80" spans="2:19" ht="15.75" x14ac:dyDescent="0.25">
      <c r="B80" s="16"/>
      <c r="C80" s="15"/>
      <c r="D80" s="16"/>
      <c r="E80" s="15"/>
      <c r="F80" s="15"/>
      <c r="G80" s="16"/>
      <c r="H80" s="15"/>
      <c r="I80" s="19"/>
      <c r="J80" s="15"/>
      <c r="K80" s="20"/>
      <c r="L80" s="20"/>
      <c r="M80" s="20"/>
      <c r="N80" s="16"/>
      <c r="O80" s="14"/>
      <c r="P80" s="16"/>
      <c r="Q80" s="16"/>
    </row>
    <row r="81" spans="2:17" ht="15.75" x14ac:dyDescent="0.25">
      <c r="B81" s="400" t="s">
        <v>106</v>
      </c>
      <c r="C81" s="400"/>
      <c r="D81" s="400"/>
      <c r="E81" s="400"/>
      <c r="N81" s="16"/>
      <c r="O81" s="17"/>
      <c r="P81" s="18"/>
      <c r="Q81" s="16"/>
    </row>
    <row r="82" spans="2:17" ht="15.6" customHeight="1" x14ac:dyDescent="0.25">
      <c r="B82" s="10" t="s">
        <v>3</v>
      </c>
      <c r="C82" s="311" t="s">
        <v>107</v>
      </c>
      <c r="D82" s="311"/>
      <c r="E82" s="311"/>
      <c r="F82" s="312" t="s">
        <v>108</v>
      </c>
      <c r="G82" s="312"/>
      <c r="H82" s="312"/>
      <c r="I82" s="312"/>
      <c r="J82" s="311" t="s">
        <v>109</v>
      </c>
      <c r="K82" s="312"/>
      <c r="L82" s="312"/>
      <c r="M82" s="312"/>
      <c r="N82" s="16"/>
      <c r="O82" s="14"/>
      <c r="P82" s="18"/>
      <c r="Q82" s="16"/>
    </row>
    <row r="83" spans="2:17" ht="15.75" x14ac:dyDescent="0.25">
      <c r="B83" s="4">
        <v>1</v>
      </c>
      <c r="C83" s="378">
        <v>2</v>
      </c>
      <c r="D83" s="378"/>
      <c r="E83" s="378"/>
      <c r="F83" s="378">
        <v>3</v>
      </c>
      <c r="G83" s="378"/>
      <c r="H83" s="378"/>
      <c r="I83" s="378"/>
      <c r="J83" s="378">
        <v>4</v>
      </c>
      <c r="K83" s="378"/>
      <c r="L83" s="378"/>
      <c r="M83" s="378"/>
      <c r="N83" s="16"/>
      <c r="O83" s="17"/>
      <c r="P83" s="18"/>
      <c r="Q83" s="16"/>
    </row>
    <row r="84" spans="2:17" ht="32.25" customHeight="1" x14ac:dyDescent="0.25">
      <c r="B84" s="8"/>
      <c r="C84" s="300" t="s">
        <v>305</v>
      </c>
      <c r="D84" s="300"/>
      <c r="E84" s="300"/>
      <c r="F84" s="435"/>
      <c r="G84" s="435"/>
      <c r="H84" s="435"/>
      <c r="I84" s="435"/>
      <c r="J84" s="435"/>
      <c r="K84" s="435"/>
      <c r="L84" s="435"/>
      <c r="M84" s="435"/>
      <c r="N84" s="16"/>
      <c r="O84" s="14"/>
      <c r="P84" s="18"/>
      <c r="Q84" s="16"/>
    </row>
    <row r="85" spans="2:17" ht="15.75" x14ac:dyDescent="0.25">
      <c r="N85" s="16"/>
      <c r="O85" s="17"/>
      <c r="P85" s="18"/>
      <c r="Q85" s="16"/>
    </row>
    <row r="86" spans="2:17" ht="15.75" x14ac:dyDescent="0.25">
      <c r="B86" s="400" t="s">
        <v>110</v>
      </c>
      <c r="C86" s="400"/>
      <c r="D86" s="400"/>
      <c r="E86" s="400"/>
      <c r="F86" s="400"/>
      <c r="N86" s="16"/>
      <c r="O86" s="14"/>
      <c r="P86" s="18"/>
      <c r="Q86" s="16"/>
    </row>
    <row r="87" spans="2:17" ht="15.6" customHeight="1" x14ac:dyDescent="0.25">
      <c r="B87" s="10" t="s">
        <v>3</v>
      </c>
      <c r="C87" s="312" t="s">
        <v>111</v>
      </c>
      <c r="D87" s="312"/>
      <c r="E87" s="312"/>
      <c r="F87" s="312" t="s">
        <v>108</v>
      </c>
      <c r="G87" s="312"/>
      <c r="H87" s="312"/>
      <c r="I87" s="312"/>
      <c r="J87" s="311" t="s">
        <v>112</v>
      </c>
      <c r="K87" s="312"/>
      <c r="L87" s="312"/>
      <c r="M87" s="312"/>
      <c r="N87" s="16"/>
      <c r="O87" s="17"/>
      <c r="P87" s="18"/>
      <c r="Q87" s="16"/>
    </row>
    <row r="88" spans="2:17" ht="15.75" x14ac:dyDescent="0.25">
      <c r="B88" s="4">
        <v>1</v>
      </c>
      <c r="C88" s="378">
        <v>2</v>
      </c>
      <c r="D88" s="378"/>
      <c r="E88" s="378"/>
      <c r="F88" s="378">
        <v>3</v>
      </c>
      <c r="G88" s="378"/>
      <c r="H88" s="378"/>
      <c r="I88" s="378"/>
      <c r="J88" s="378">
        <v>4</v>
      </c>
      <c r="K88" s="378"/>
      <c r="L88" s="378"/>
      <c r="M88" s="378"/>
      <c r="N88" s="16"/>
      <c r="O88" s="14"/>
      <c r="P88" s="18"/>
      <c r="Q88" s="16"/>
    </row>
    <row r="89" spans="2:17" ht="48" customHeight="1" x14ac:dyDescent="0.25">
      <c r="B89" s="8"/>
      <c r="C89" s="300" t="s">
        <v>306</v>
      </c>
      <c r="D89" s="300"/>
      <c r="E89" s="300"/>
      <c r="F89" s="435"/>
      <c r="G89" s="435"/>
      <c r="H89" s="435"/>
      <c r="I89" s="435"/>
      <c r="J89" s="435"/>
      <c r="K89" s="435"/>
      <c r="L89" s="435"/>
      <c r="M89" s="435"/>
      <c r="N89" s="16"/>
      <c r="O89" s="13"/>
      <c r="P89" s="18"/>
      <c r="Q89" s="16"/>
    </row>
    <row r="90" spans="2:17" ht="15.75" x14ac:dyDescent="0.25">
      <c r="N90" s="16"/>
      <c r="O90" s="14"/>
      <c r="P90" s="18"/>
      <c r="Q90" s="16"/>
    </row>
    <row r="91" spans="2:17" ht="15.75" x14ac:dyDescent="0.25">
      <c r="B91" s="400" t="s">
        <v>113</v>
      </c>
      <c r="C91" s="400"/>
      <c r="D91" s="400"/>
    </row>
    <row r="92" spans="2:17" ht="15.75" x14ac:dyDescent="0.25">
      <c r="B92" s="10" t="s">
        <v>3</v>
      </c>
      <c r="C92" s="311" t="s">
        <v>114</v>
      </c>
      <c r="D92" s="311"/>
      <c r="E92" s="311"/>
      <c r="F92" s="401" t="s">
        <v>115</v>
      </c>
      <c r="G92" s="402"/>
      <c r="H92" s="402"/>
      <c r="I92" s="402"/>
      <c r="J92" s="402"/>
      <c r="K92" s="402"/>
      <c r="L92" s="402"/>
      <c r="M92" s="403"/>
    </row>
    <row r="93" spans="2:17" ht="15.75" x14ac:dyDescent="0.25">
      <c r="B93" s="4">
        <v>1</v>
      </c>
      <c r="C93" s="378">
        <v>2</v>
      </c>
      <c r="D93" s="378"/>
      <c r="E93" s="378"/>
      <c r="F93" s="404">
        <v>3</v>
      </c>
      <c r="G93" s="405"/>
      <c r="H93" s="405"/>
      <c r="I93" s="405"/>
      <c r="J93" s="405"/>
      <c r="K93" s="405"/>
      <c r="L93" s="405"/>
      <c r="M93" s="406"/>
    </row>
    <row r="94" spans="2:17" ht="17.25" customHeight="1" x14ac:dyDescent="0.25">
      <c r="B94" s="26" t="s">
        <v>15</v>
      </c>
      <c r="C94" s="459"/>
      <c r="D94" s="459"/>
      <c r="E94" s="459"/>
      <c r="F94" s="491"/>
      <c r="G94" s="492"/>
      <c r="H94" s="492"/>
      <c r="I94" s="492"/>
      <c r="J94" s="492"/>
      <c r="K94" s="492"/>
      <c r="L94" s="492"/>
      <c r="M94" s="493"/>
    </row>
    <row r="96" spans="2:17" ht="15.75" x14ac:dyDescent="0.25">
      <c r="B96" s="400" t="s">
        <v>116</v>
      </c>
      <c r="C96" s="400"/>
      <c r="D96" s="400"/>
      <c r="E96" s="400"/>
      <c r="F96" s="400"/>
      <c r="G96" s="400"/>
    </row>
    <row r="97" spans="2:13" ht="15.75" x14ac:dyDescent="0.25">
      <c r="B97" s="10" t="s">
        <v>3</v>
      </c>
      <c r="C97" s="401" t="s">
        <v>117</v>
      </c>
      <c r="D97" s="402"/>
      <c r="E97" s="402"/>
      <c r="F97" s="402"/>
      <c r="G97" s="402"/>
      <c r="H97" s="402"/>
      <c r="I97" s="402"/>
      <c r="J97" s="402"/>
      <c r="K97" s="402"/>
      <c r="L97" s="402"/>
      <c r="M97" s="403"/>
    </row>
    <row r="98" spans="2:13" ht="15.75" x14ac:dyDescent="0.25">
      <c r="B98" s="4">
        <v>1</v>
      </c>
      <c r="C98" s="404">
        <v>2</v>
      </c>
      <c r="D98" s="405"/>
      <c r="E98" s="405"/>
      <c r="F98" s="405"/>
      <c r="G98" s="405"/>
      <c r="H98" s="405"/>
      <c r="I98" s="405"/>
      <c r="J98" s="405"/>
      <c r="K98" s="405"/>
      <c r="L98" s="405"/>
      <c r="M98" s="406"/>
    </row>
    <row r="99" spans="2:13" ht="15.75" x14ac:dyDescent="0.25">
      <c r="B99" s="8"/>
      <c r="C99" s="393" t="s">
        <v>307</v>
      </c>
      <c r="D99" s="394"/>
      <c r="E99" s="394"/>
      <c r="F99" s="394"/>
      <c r="G99" s="394"/>
      <c r="H99" s="394"/>
      <c r="I99" s="394"/>
      <c r="J99" s="394"/>
      <c r="K99" s="394"/>
      <c r="L99" s="394"/>
      <c r="M99" s="395"/>
    </row>
  </sheetData>
  <mergeCells count="285">
    <mergeCell ref="B79:Q79"/>
    <mergeCell ref="P61:P62"/>
    <mergeCell ref="J67:J68"/>
    <mergeCell ref="K67:K68"/>
    <mergeCell ref="L67:L68"/>
    <mergeCell ref="M67:M68"/>
    <mergeCell ref="P67:P68"/>
    <mergeCell ref="Q67:Q68"/>
    <mergeCell ref="B69:B71"/>
    <mergeCell ref="C69:C71"/>
    <mergeCell ref="D69:D71"/>
    <mergeCell ref="E69:E71"/>
    <mergeCell ref="F69:F71"/>
    <mergeCell ref="G69:G71"/>
    <mergeCell ref="H69:H71"/>
    <mergeCell ref="J69:J71"/>
    <mergeCell ref="K69:K71"/>
    <mergeCell ref="P69:P71"/>
    <mergeCell ref="Q69:Q71"/>
    <mergeCell ref="J63:J64"/>
    <mergeCell ref="K63:K64"/>
    <mergeCell ref="L63:L64"/>
    <mergeCell ref="B67:B68"/>
    <mergeCell ref="C67:C68"/>
    <mergeCell ref="D67:D68"/>
    <mergeCell ref="I67:I68"/>
    <mergeCell ref="Q72:Q74"/>
    <mergeCell ref="P72:P74"/>
    <mergeCell ref="M72:M74"/>
    <mergeCell ref="B72:B74"/>
    <mergeCell ref="H63:H64"/>
    <mergeCell ref="E67:E68"/>
    <mergeCell ref="F67:F68"/>
    <mergeCell ref="G67:G68"/>
    <mergeCell ref="H67:H68"/>
    <mergeCell ref="C72:C74"/>
    <mergeCell ref="D72:D74"/>
    <mergeCell ref="N73:N74"/>
    <mergeCell ref="L72:L74"/>
    <mergeCell ref="K72:K74"/>
    <mergeCell ref="J72:J74"/>
    <mergeCell ref="I72:I74"/>
    <mergeCell ref="H72:H74"/>
    <mergeCell ref="K65:K66"/>
    <mergeCell ref="L65:L66"/>
    <mergeCell ref="M65:M66"/>
    <mergeCell ref="P65:P66"/>
    <mergeCell ref="Q65:Q66"/>
    <mergeCell ref="B63:B64"/>
    <mergeCell ref="C63:C64"/>
    <mergeCell ref="G63:G64"/>
    <mergeCell ref="M63:M64"/>
    <mergeCell ref="P63:P64"/>
    <mergeCell ref="Q63:Q64"/>
    <mergeCell ref="B65:B66"/>
    <mergeCell ref="C65:C66"/>
    <mergeCell ref="D65:D66"/>
    <mergeCell ref="E65:E66"/>
    <mergeCell ref="F65:F66"/>
    <mergeCell ref="G65:G66"/>
    <mergeCell ref="H65:H66"/>
    <mergeCell ref="I65:I66"/>
    <mergeCell ref="J65:J66"/>
    <mergeCell ref="P55:P56"/>
    <mergeCell ref="Q55:Q56"/>
    <mergeCell ref="I57:I58"/>
    <mergeCell ref="J57:J58"/>
    <mergeCell ref="K57:K58"/>
    <mergeCell ref="L57:L58"/>
    <mergeCell ref="M57:M58"/>
    <mergeCell ref="P57:P58"/>
    <mergeCell ref="Q57:Q58"/>
    <mergeCell ref="I75:I76"/>
    <mergeCell ref="J75:J76"/>
    <mergeCell ref="K75:K76"/>
    <mergeCell ref="L75:L76"/>
    <mergeCell ref="M75:M76"/>
    <mergeCell ref="P75:P76"/>
    <mergeCell ref="Q75:Q76"/>
    <mergeCell ref="B61:B62"/>
    <mergeCell ref="C61:C62"/>
    <mergeCell ref="D61:D62"/>
    <mergeCell ref="E61:E62"/>
    <mergeCell ref="F61:F62"/>
    <mergeCell ref="G61:G62"/>
    <mergeCell ref="H61:H62"/>
    <mergeCell ref="I61:I62"/>
    <mergeCell ref="J61:J62"/>
    <mergeCell ref="K61:K62"/>
    <mergeCell ref="L61:L62"/>
    <mergeCell ref="M61:M62"/>
    <mergeCell ref="Q61:Q62"/>
    <mergeCell ref="D63:D64"/>
    <mergeCell ref="E63:E64"/>
    <mergeCell ref="F63:F64"/>
    <mergeCell ref="I63:I64"/>
    <mergeCell ref="F18:H18"/>
    <mergeCell ref="B20:E20"/>
    <mergeCell ref="F20:H20"/>
    <mergeCell ref="B21:E21"/>
    <mergeCell ref="F21:H21"/>
    <mergeCell ref="B22:E22"/>
    <mergeCell ref="F22:H22"/>
    <mergeCell ref="B23:E23"/>
    <mergeCell ref="F23:H23"/>
    <mergeCell ref="F30:H30"/>
    <mergeCell ref="B32:E32"/>
    <mergeCell ref="F32:H32"/>
    <mergeCell ref="B33:E33"/>
    <mergeCell ref="F33:H33"/>
    <mergeCell ref="F34:H34"/>
    <mergeCell ref="F36:H36"/>
    <mergeCell ref="B24:E24"/>
    <mergeCell ref="F24:H24"/>
    <mergeCell ref="B25:E25"/>
    <mergeCell ref="F25:H25"/>
    <mergeCell ref="F26:H26"/>
    <mergeCell ref="B28:E28"/>
    <mergeCell ref="F28:H28"/>
    <mergeCell ref="B29:E29"/>
    <mergeCell ref="F29:H29"/>
    <mergeCell ref="B2:Q2"/>
    <mergeCell ref="B6:H6"/>
    <mergeCell ref="B7:B8"/>
    <mergeCell ref="C7:D8"/>
    <mergeCell ref="E7:G8"/>
    <mergeCell ref="H7:J8"/>
    <mergeCell ref="K7:N7"/>
    <mergeCell ref="K8:M8"/>
    <mergeCell ref="A4:Q4"/>
    <mergeCell ref="B15:G15"/>
    <mergeCell ref="B16:E16"/>
    <mergeCell ref="F16:H16"/>
    <mergeCell ref="B17:E17"/>
    <mergeCell ref="F17:H17"/>
    <mergeCell ref="K12:M12"/>
    <mergeCell ref="C9:D9"/>
    <mergeCell ref="E9:G9"/>
    <mergeCell ref="H9:J9"/>
    <mergeCell ref="K9:M9"/>
    <mergeCell ref="B10:B12"/>
    <mergeCell ref="C10:D12"/>
    <mergeCell ref="E10:G12"/>
    <mergeCell ref="H10:J10"/>
    <mergeCell ref="K10:M10"/>
    <mergeCell ref="H12:J12"/>
    <mergeCell ref="I44:M44"/>
    <mergeCell ref="B38:E38"/>
    <mergeCell ref="F38:H38"/>
    <mergeCell ref="B39:E39"/>
    <mergeCell ref="F39:H39"/>
    <mergeCell ref="F40:H40"/>
    <mergeCell ref="F57:F58"/>
    <mergeCell ref="G57:G58"/>
    <mergeCell ref="H57:H58"/>
    <mergeCell ref="B43:H43"/>
    <mergeCell ref="B44:B46"/>
    <mergeCell ref="C44:C46"/>
    <mergeCell ref="D44:D46"/>
    <mergeCell ref="E44:E46"/>
    <mergeCell ref="F44:F46"/>
    <mergeCell ref="G44:G46"/>
    <mergeCell ref="H44:H46"/>
    <mergeCell ref="G53:G54"/>
    <mergeCell ref="H53:H54"/>
    <mergeCell ref="B48:B52"/>
    <mergeCell ref="C48:C52"/>
    <mergeCell ref="D48:D52"/>
    <mergeCell ref="E48:E52"/>
    <mergeCell ref="I53:I54"/>
    <mergeCell ref="Q59:Q60"/>
    <mergeCell ref="P59:P60"/>
    <mergeCell ref="L59:L60"/>
    <mergeCell ref="M59:M60"/>
    <mergeCell ref="F48:F52"/>
    <mergeCell ref="G48:G52"/>
    <mergeCell ref="H48:H52"/>
    <mergeCell ref="B53:B54"/>
    <mergeCell ref="C53:C54"/>
    <mergeCell ref="D53:D54"/>
    <mergeCell ref="E53:E54"/>
    <mergeCell ref="F53:F54"/>
    <mergeCell ref="J53:J54"/>
    <mergeCell ref="K53:K54"/>
    <mergeCell ref="L53:L54"/>
    <mergeCell ref="M53:M54"/>
    <mergeCell ref="P53:P54"/>
    <mergeCell ref="Q53:Q54"/>
    <mergeCell ref="B55:B56"/>
    <mergeCell ref="C55:C56"/>
    <mergeCell ref="D55:D56"/>
    <mergeCell ref="E55:E56"/>
    <mergeCell ref="F55:F56"/>
    <mergeCell ref="G55:G56"/>
    <mergeCell ref="J45:L45"/>
    <mergeCell ref="M45:M46"/>
    <mergeCell ref="N45:N46"/>
    <mergeCell ref="O45:O46"/>
    <mergeCell ref="B59:B60"/>
    <mergeCell ref="C59:C60"/>
    <mergeCell ref="D59:D60"/>
    <mergeCell ref="E59:E60"/>
    <mergeCell ref="J59:J60"/>
    <mergeCell ref="K59:K60"/>
    <mergeCell ref="H55:H56"/>
    <mergeCell ref="I55:I56"/>
    <mergeCell ref="J55:J56"/>
    <mergeCell ref="K55:K56"/>
    <mergeCell ref="L55:L56"/>
    <mergeCell ref="M55:M56"/>
    <mergeCell ref="B81:E81"/>
    <mergeCell ref="C82:E82"/>
    <mergeCell ref="F82:I82"/>
    <mergeCell ref="J82:M82"/>
    <mergeCell ref="B75:B76"/>
    <mergeCell ref="C75:C76"/>
    <mergeCell ref="D75:D76"/>
    <mergeCell ref="E75:E76"/>
    <mergeCell ref="Q48:Q52"/>
    <mergeCell ref="P48:P52"/>
    <mergeCell ref="N51:N52"/>
    <mergeCell ref="J48:J52"/>
    <mergeCell ref="K48:K52"/>
    <mergeCell ref="N48:N50"/>
    <mergeCell ref="F75:F76"/>
    <mergeCell ref="G75:G76"/>
    <mergeCell ref="H75:H76"/>
    <mergeCell ref="B57:B58"/>
    <mergeCell ref="C57:C58"/>
    <mergeCell ref="D57:D58"/>
    <mergeCell ref="E57:E58"/>
    <mergeCell ref="F59:F60"/>
    <mergeCell ref="G59:G60"/>
    <mergeCell ref="H59:H60"/>
    <mergeCell ref="C98:M98"/>
    <mergeCell ref="C99:M99"/>
    <mergeCell ref="C93:E93"/>
    <mergeCell ref="F93:M93"/>
    <mergeCell ref="C94:E94"/>
    <mergeCell ref="F94:M94"/>
    <mergeCell ref="B96:G96"/>
    <mergeCell ref="C97:M97"/>
    <mergeCell ref="C89:E89"/>
    <mergeCell ref="F89:I89"/>
    <mergeCell ref="J89:M89"/>
    <mergeCell ref="B91:D91"/>
    <mergeCell ref="C92:E92"/>
    <mergeCell ref="F92:M92"/>
    <mergeCell ref="B86:F86"/>
    <mergeCell ref="C87:E87"/>
    <mergeCell ref="F87:I87"/>
    <mergeCell ref="J87:M87"/>
    <mergeCell ref="C88:E88"/>
    <mergeCell ref="F88:I88"/>
    <mergeCell ref="J88:M88"/>
    <mergeCell ref="C83:E83"/>
    <mergeCell ref="F83:I83"/>
    <mergeCell ref="J83:M83"/>
    <mergeCell ref="C84:E84"/>
    <mergeCell ref="F84:I84"/>
    <mergeCell ref="J84:M84"/>
    <mergeCell ref="G72:G74"/>
    <mergeCell ref="F72:F74"/>
    <mergeCell ref="E72:E74"/>
    <mergeCell ref="O69:O70"/>
    <mergeCell ref="N69:N70"/>
    <mergeCell ref="B77:H78"/>
    <mergeCell ref="N77:Q78"/>
    <mergeCell ref="B18:E19"/>
    <mergeCell ref="F19:H19"/>
    <mergeCell ref="B26:E27"/>
    <mergeCell ref="F27:H27"/>
    <mergeCell ref="B40:E41"/>
    <mergeCell ref="B36:E37"/>
    <mergeCell ref="B34:E35"/>
    <mergeCell ref="B30:E31"/>
    <mergeCell ref="F41:H41"/>
    <mergeCell ref="F37:H37"/>
    <mergeCell ref="F35:H35"/>
    <mergeCell ref="F31:H31"/>
    <mergeCell ref="I59:I60"/>
    <mergeCell ref="N44:O44"/>
    <mergeCell ref="P44:P46"/>
    <mergeCell ref="Q44:Q46"/>
    <mergeCell ref="I45:I46"/>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2"/>
  <sheetViews>
    <sheetView zoomScaleNormal="100" workbookViewId="0">
      <selection activeCell="O68" sqref="O6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0" t="s">
        <v>363</v>
      </c>
      <c r="C2" s="330"/>
      <c r="D2" s="330"/>
      <c r="E2" s="330"/>
      <c r="F2" s="330"/>
      <c r="G2" s="330"/>
      <c r="H2" s="330"/>
      <c r="I2" s="330"/>
      <c r="J2" s="330"/>
      <c r="K2" s="330"/>
      <c r="L2" s="330"/>
      <c r="M2" s="330"/>
      <c r="N2" s="330"/>
      <c r="O2" s="330"/>
      <c r="P2" s="330"/>
      <c r="Q2" s="330"/>
    </row>
    <row r="3" spans="2:17" ht="15.75" x14ac:dyDescent="0.25">
      <c r="B3" s="6"/>
      <c r="C3" s="6"/>
      <c r="D3" s="6"/>
      <c r="E3" s="6"/>
      <c r="F3" s="6"/>
      <c r="G3" s="6"/>
      <c r="H3" s="6"/>
      <c r="I3" s="6"/>
      <c r="J3" s="6"/>
      <c r="K3" s="6"/>
      <c r="L3" s="6"/>
      <c r="M3" s="6"/>
      <c r="N3" s="6"/>
      <c r="O3" s="6"/>
      <c r="P3" s="6"/>
      <c r="Q3" s="6"/>
    </row>
    <row r="4" spans="2:17" ht="15.75" x14ac:dyDescent="0.25">
      <c r="B4" s="330" t="s">
        <v>364</v>
      </c>
      <c r="C4" s="330"/>
      <c r="D4" s="330"/>
      <c r="E4" s="330"/>
      <c r="F4" s="330"/>
      <c r="G4" s="330"/>
      <c r="H4" s="330"/>
      <c r="I4" s="330"/>
      <c r="J4" s="330"/>
      <c r="K4" s="330"/>
      <c r="L4" s="330"/>
      <c r="M4" s="330"/>
      <c r="N4" s="330"/>
      <c r="O4" s="330"/>
      <c r="P4" s="330"/>
      <c r="Q4" s="330"/>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21.6" customHeight="1" x14ac:dyDescent="0.25">
      <c r="B7" s="312" t="s">
        <v>3</v>
      </c>
      <c r="C7" s="312" t="s">
        <v>58</v>
      </c>
      <c r="D7" s="312"/>
      <c r="E7" s="311" t="s">
        <v>59</v>
      </c>
      <c r="F7" s="311"/>
      <c r="G7" s="311"/>
      <c r="H7" s="311" t="s">
        <v>60</v>
      </c>
      <c r="I7" s="311"/>
      <c r="J7" s="311"/>
      <c r="K7" s="312" t="s">
        <v>61</v>
      </c>
      <c r="L7" s="312"/>
      <c r="M7" s="312"/>
      <c r="N7" s="312"/>
    </row>
    <row r="8" spans="2:17" ht="34.15" customHeight="1"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3" t="s">
        <v>365</v>
      </c>
      <c r="D10" s="364"/>
      <c r="E10" s="369" t="s">
        <v>25</v>
      </c>
      <c r="F10" s="370"/>
      <c r="G10" s="371"/>
      <c r="H10" s="413">
        <v>0</v>
      </c>
      <c r="I10" s="416"/>
      <c r="J10" s="416"/>
      <c r="K10" s="413">
        <v>0</v>
      </c>
      <c r="L10" s="416"/>
      <c r="M10" s="416"/>
      <c r="N10" s="12">
        <f>O43</f>
        <v>6472</v>
      </c>
    </row>
    <row r="11" spans="2:17" ht="15.75" x14ac:dyDescent="0.25">
      <c r="B11" s="362"/>
      <c r="C11" s="367"/>
      <c r="D11" s="368"/>
      <c r="E11" s="375"/>
      <c r="F11" s="376"/>
      <c r="G11" s="377"/>
      <c r="H11" s="379" t="s">
        <v>20</v>
      </c>
      <c r="I11" s="380"/>
      <c r="J11" s="381"/>
      <c r="K11" s="379" t="s">
        <v>18</v>
      </c>
      <c r="L11" s="380"/>
      <c r="M11" s="381"/>
      <c r="N11" s="11" t="s">
        <v>23</v>
      </c>
      <c r="O11" s="37"/>
      <c r="P11" s="38"/>
    </row>
    <row r="12" spans="2:17" ht="15.75" x14ac:dyDescent="0.25">
      <c r="B12" s="360" t="s">
        <v>48</v>
      </c>
      <c r="C12" s="363" t="s">
        <v>118</v>
      </c>
      <c r="D12" s="364"/>
      <c r="E12" s="369" t="s">
        <v>366</v>
      </c>
      <c r="F12" s="370"/>
      <c r="G12" s="371"/>
      <c r="H12" s="413">
        <v>0</v>
      </c>
      <c r="I12" s="414"/>
      <c r="J12" s="414"/>
      <c r="K12" s="413">
        <v>0</v>
      </c>
      <c r="L12" s="414"/>
      <c r="M12" s="414"/>
      <c r="N12" s="12">
        <f>O59</f>
        <v>3</v>
      </c>
    </row>
    <row r="13" spans="2:17" ht="15.75" x14ac:dyDescent="0.25">
      <c r="B13" s="362"/>
      <c r="C13" s="367"/>
      <c r="D13" s="368"/>
      <c r="E13" s="375"/>
      <c r="F13" s="376"/>
      <c r="G13" s="377"/>
      <c r="H13" s="379" t="s">
        <v>20</v>
      </c>
      <c r="I13" s="380"/>
      <c r="J13" s="381"/>
      <c r="K13" s="379" t="s">
        <v>18</v>
      </c>
      <c r="L13" s="380"/>
      <c r="M13" s="381"/>
      <c r="N13" s="11" t="s">
        <v>23</v>
      </c>
    </row>
    <row r="16" spans="2:17" ht="15.75" x14ac:dyDescent="0.25">
      <c r="B16" s="310" t="s">
        <v>71</v>
      </c>
      <c r="C16" s="310"/>
      <c r="D16" s="310"/>
      <c r="E16" s="310"/>
      <c r="F16" s="310"/>
      <c r="G16" s="310"/>
    </row>
    <row r="17" spans="2:8" ht="15.75" x14ac:dyDescent="0.25">
      <c r="B17" s="390" t="s">
        <v>72</v>
      </c>
      <c r="C17" s="390"/>
      <c r="D17" s="390"/>
      <c r="E17" s="390"/>
      <c r="F17" s="390" t="s">
        <v>73</v>
      </c>
      <c r="G17" s="390"/>
      <c r="H17" s="390"/>
    </row>
    <row r="18" spans="2:8" ht="15.75" x14ac:dyDescent="0.25">
      <c r="B18" s="391">
        <v>1</v>
      </c>
      <c r="C18" s="391"/>
      <c r="D18" s="391"/>
      <c r="E18" s="391"/>
      <c r="F18" s="391">
        <v>2</v>
      </c>
      <c r="G18" s="391"/>
      <c r="H18" s="391"/>
    </row>
    <row r="19" spans="2:8" ht="15.75" x14ac:dyDescent="0.25">
      <c r="B19" s="392" t="s">
        <v>74</v>
      </c>
      <c r="C19" s="392"/>
      <c r="D19" s="392"/>
      <c r="E19" s="392"/>
      <c r="F19" s="417">
        <f>F20+F22+F26+F30</f>
        <v>13500000</v>
      </c>
      <c r="G19" s="417"/>
      <c r="H19" s="417"/>
    </row>
    <row r="20" spans="2:8" ht="15.75" x14ac:dyDescent="0.25">
      <c r="B20" s="392" t="s">
        <v>75</v>
      </c>
      <c r="C20" s="392"/>
      <c r="D20" s="392"/>
      <c r="E20" s="392"/>
      <c r="F20" s="359"/>
      <c r="G20" s="359"/>
      <c r="H20" s="359"/>
    </row>
    <row r="21" spans="2:8" ht="15.75" x14ac:dyDescent="0.25">
      <c r="B21" s="358"/>
      <c r="C21" s="358"/>
      <c r="D21" s="358"/>
      <c r="E21" s="358"/>
      <c r="F21" s="359"/>
      <c r="G21" s="359"/>
      <c r="H21" s="359"/>
    </row>
    <row r="22" spans="2:8" ht="31.15" customHeight="1" x14ac:dyDescent="0.25">
      <c r="B22" s="392" t="s">
        <v>313</v>
      </c>
      <c r="C22" s="392"/>
      <c r="D22" s="392"/>
      <c r="E22" s="392"/>
      <c r="F22" s="417">
        <f>F25</f>
        <v>0</v>
      </c>
      <c r="G22" s="417"/>
      <c r="H22" s="417"/>
    </row>
    <row r="23" spans="2:8" ht="15.75" x14ac:dyDescent="0.25">
      <c r="B23" s="358" t="s">
        <v>253</v>
      </c>
      <c r="C23" s="358"/>
      <c r="D23" s="358"/>
      <c r="E23" s="358"/>
      <c r="F23" s="359"/>
      <c r="G23" s="359"/>
      <c r="H23" s="359"/>
    </row>
    <row r="24" spans="2:8" ht="31.5" customHeight="1" x14ac:dyDescent="0.25">
      <c r="B24" s="358" t="s">
        <v>254</v>
      </c>
      <c r="C24" s="358"/>
      <c r="D24" s="358"/>
      <c r="E24" s="358"/>
      <c r="F24" s="359"/>
      <c r="G24" s="359"/>
      <c r="H24" s="359"/>
    </row>
    <row r="25" spans="2:8" ht="15.75" x14ac:dyDescent="0.25">
      <c r="B25" s="358" t="s">
        <v>76</v>
      </c>
      <c r="C25" s="358"/>
      <c r="D25" s="358"/>
      <c r="E25" s="358"/>
      <c r="F25" s="359"/>
      <c r="G25" s="359"/>
      <c r="H25" s="359"/>
    </row>
    <row r="26" spans="2:8" ht="15.75" x14ac:dyDescent="0.25">
      <c r="B26" s="392" t="s">
        <v>314</v>
      </c>
      <c r="C26" s="392"/>
      <c r="D26" s="392"/>
      <c r="E26" s="392"/>
      <c r="F26" s="417">
        <f>F29</f>
        <v>13500000</v>
      </c>
      <c r="G26" s="417"/>
      <c r="H26" s="417"/>
    </row>
    <row r="27" spans="2:8" ht="15.75" x14ac:dyDescent="0.25">
      <c r="B27" s="358" t="s">
        <v>255</v>
      </c>
      <c r="C27" s="358"/>
      <c r="D27" s="358"/>
      <c r="E27" s="358"/>
      <c r="F27" s="359"/>
      <c r="G27" s="359"/>
      <c r="H27" s="359"/>
    </row>
    <row r="28" spans="2:8" ht="31.5" customHeight="1" x14ac:dyDescent="0.25">
      <c r="B28" s="358" t="s">
        <v>256</v>
      </c>
      <c r="C28" s="358"/>
      <c r="D28" s="358"/>
      <c r="E28" s="358"/>
      <c r="F28" s="359"/>
      <c r="G28" s="359"/>
      <c r="H28" s="359"/>
    </row>
    <row r="29" spans="2:8" ht="15.75" x14ac:dyDescent="0.25">
      <c r="B29" s="358" t="s">
        <v>77</v>
      </c>
      <c r="C29" s="358"/>
      <c r="D29" s="358"/>
      <c r="E29" s="358"/>
      <c r="F29" s="359">
        <f>L69</f>
        <v>13500000</v>
      </c>
      <c r="G29" s="359"/>
      <c r="H29" s="359"/>
    </row>
    <row r="30" spans="2:8" ht="15.75" x14ac:dyDescent="0.25">
      <c r="B30" s="392" t="s">
        <v>257</v>
      </c>
      <c r="C30" s="392"/>
      <c r="D30" s="392"/>
      <c r="E30" s="392"/>
      <c r="F30" s="359"/>
      <c r="G30" s="359"/>
      <c r="H30" s="359"/>
    </row>
    <row r="31" spans="2:8" ht="15.75" x14ac:dyDescent="0.25">
      <c r="B31" s="358"/>
      <c r="C31" s="358"/>
      <c r="D31" s="358"/>
      <c r="E31" s="358"/>
      <c r="F31" s="359"/>
      <c r="G31" s="359"/>
      <c r="H31" s="359"/>
    </row>
    <row r="32" spans="2:8" ht="15.75" x14ac:dyDescent="0.25">
      <c r="B32" s="392" t="s">
        <v>78</v>
      </c>
      <c r="C32" s="392"/>
      <c r="D32" s="392"/>
      <c r="E32" s="392"/>
      <c r="F32" s="417">
        <f>SUM(F33:H35)</f>
        <v>2382352.9900000002</v>
      </c>
      <c r="G32" s="417"/>
      <c r="H32" s="417"/>
    </row>
    <row r="33" spans="2:17" ht="15.75" x14ac:dyDescent="0.25">
      <c r="B33" s="358" t="s">
        <v>79</v>
      </c>
      <c r="C33" s="358"/>
      <c r="D33" s="358"/>
      <c r="E33" s="358"/>
      <c r="F33" s="359">
        <f>M69</f>
        <v>2382352.9900000002</v>
      </c>
      <c r="G33" s="359"/>
      <c r="H33" s="359"/>
    </row>
    <row r="34" spans="2:17" ht="15.75" x14ac:dyDescent="0.25">
      <c r="B34" s="358" t="s">
        <v>80</v>
      </c>
      <c r="C34" s="358"/>
      <c r="D34" s="358"/>
      <c r="E34" s="358"/>
      <c r="F34" s="359">
        <v>0</v>
      </c>
      <c r="G34" s="359"/>
      <c r="H34" s="359"/>
    </row>
    <row r="35" spans="2:17" ht="15.75" x14ac:dyDescent="0.25">
      <c r="B35" s="358" t="s">
        <v>81</v>
      </c>
      <c r="C35" s="358"/>
      <c r="D35" s="358"/>
      <c r="E35" s="358"/>
      <c r="F35" s="359">
        <v>0</v>
      </c>
      <c r="G35" s="359"/>
      <c r="H35" s="359"/>
    </row>
    <row r="36" spans="2:17" ht="15.75" x14ac:dyDescent="0.25">
      <c r="B36" s="392" t="s">
        <v>82</v>
      </c>
      <c r="C36" s="392"/>
      <c r="D36" s="392"/>
      <c r="E36" s="392"/>
      <c r="F36" s="417">
        <f>F19+F32</f>
        <v>15882352.99</v>
      </c>
      <c r="G36" s="417"/>
      <c r="H36" s="417"/>
    </row>
    <row r="38" spans="2:17" ht="15.75" x14ac:dyDescent="0.25">
      <c r="B38" s="310" t="s">
        <v>83</v>
      </c>
      <c r="C38" s="310"/>
      <c r="D38" s="310"/>
      <c r="E38" s="310"/>
      <c r="F38" s="310"/>
      <c r="G38" s="310"/>
      <c r="H38" s="310"/>
    </row>
    <row r="39" spans="2:17" ht="16.149999999999999" customHeight="1" x14ac:dyDescent="0.25">
      <c r="B39" s="407" t="s">
        <v>84</v>
      </c>
      <c r="C39" s="311" t="s">
        <v>85</v>
      </c>
      <c r="D39" s="311" t="s">
        <v>86</v>
      </c>
      <c r="E39" s="311" t="s">
        <v>87</v>
      </c>
      <c r="F39" s="311" t="s">
        <v>88</v>
      </c>
      <c r="G39" s="311" t="s">
        <v>89</v>
      </c>
      <c r="H39" s="311" t="s">
        <v>90</v>
      </c>
      <c r="I39" s="311" t="s">
        <v>91</v>
      </c>
      <c r="J39" s="311"/>
      <c r="K39" s="311"/>
      <c r="L39" s="311"/>
      <c r="M39" s="311"/>
      <c r="N39" s="311" t="s">
        <v>6</v>
      </c>
      <c r="O39" s="311"/>
      <c r="P39" s="311" t="s">
        <v>92</v>
      </c>
      <c r="Q39" s="311" t="s">
        <v>93</v>
      </c>
    </row>
    <row r="40" spans="2:17" ht="46.9" customHeight="1" x14ac:dyDescent="0.25">
      <c r="B40" s="408"/>
      <c r="C40" s="311"/>
      <c r="D40" s="311"/>
      <c r="E40" s="311"/>
      <c r="F40" s="311"/>
      <c r="G40" s="311"/>
      <c r="H40" s="311"/>
      <c r="I40" s="311" t="s">
        <v>45</v>
      </c>
      <c r="J40" s="311" t="s">
        <v>94</v>
      </c>
      <c r="K40" s="311"/>
      <c r="L40" s="311"/>
      <c r="M40" s="311" t="s">
        <v>753</v>
      </c>
      <c r="N40" s="311" t="s">
        <v>96</v>
      </c>
      <c r="O40" s="311" t="s">
        <v>97</v>
      </c>
      <c r="P40" s="311"/>
      <c r="Q40" s="311"/>
    </row>
    <row r="41" spans="2:17" ht="96" customHeight="1" x14ac:dyDescent="0.25">
      <c r="B41" s="409"/>
      <c r="C41" s="311"/>
      <c r="D41" s="311"/>
      <c r="E41" s="311"/>
      <c r="F41" s="311"/>
      <c r="G41" s="311"/>
      <c r="H41" s="311"/>
      <c r="I41" s="311"/>
      <c r="J41" s="3" t="s">
        <v>98</v>
      </c>
      <c r="K41" s="3" t="s">
        <v>99</v>
      </c>
      <c r="L41" s="3" t="s">
        <v>100</v>
      </c>
      <c r="M41" s="311"/>
      <c r="N41" s="311"/>
      <c r="O41" s="311"/>
      <c r="P41" s="311"/>
      <c r="Q41" s="311"/>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410" t="s">
        <v>367</v>
      </c>
      <c r="C43" s="324" t="s">
        <v>101</v>
      </c>
      <c r="D43" s="293" t="s">
        <v>287</v>
      </c>
      <c r="E43" s="324" t="s">
        <v>16</v>
      </c>
      <c r="F43" s="324" t="s">
        <v>261</v>
      </c>
      <c r="G43" s="293" t="s">
        <v>262</v>
      </c>
      <c r="H43" s="324" t="s">
        <v>102</v>
      </c>
      <c r="I43" s="336">
        <f>SUM(J43:M46)</f>
        <v>11176470.620000001</v>
      </c>
      <c r="J43" s="336">
        <f>SUM(J47:J58)</f>
        <v>0</v>
      </c>
      <c r="K43" s="336">
        <f t="shared" ref="K43:M43" si="0">SUM(K47:K58)</f>
        <v>0</v>
      </c>
      <c r="L43" s="336">
        <f>SUM(L47:L58)</f>
        <v>9500000</v>
      </c>
      <c r="M43" s="336">
        <f t="shared" si="0"/>
        <v>1676470.62</v>
      </c>
      <c r="N43" s="293" t="s">
        <v>368</v>
      </c>
      <c r="O43" s="98">
        <f>O47+O49+O51+O53+O55+O57</f>
        <v>6472</v>
      </c>
      <c r="P43" s="416"/>
      <c r="Q43" s="324"/>
    </row>
    <row r="44" spans="2:17" ht="33.75" customHeight="1" x14ac:dyDescent="0.25">
      <c r="B44" s="411"/>
      <c r="C44" s="325"/>
      <c r="D44" s="296"/>
      <c r="E44" s="325"/>
      <c r="F44" s="325"/>
      <c r="G44" s="296"/>
      <c r="H44" s="325"/>
      <c r="I44" s="337"/>
      <c r="J44" s="337"/>
      <c r="K44" s="337"/>
      <c r="L44" s="337"/>
      <c r="M44" s="337"/>
      <c r="N44" s="297"/>
      <c r="O44" s="11" t="s">
        <v>23</v>
      </c>
      <c r="P44" s="418"/>
      <c r="Q44" s="325"/>
    </row>
    <row r="45" spans="2:17" ht="15" customHeight="1" x14ac:dyDescent="0.25">
      <c r="B45" s="411"/>
      <c r="C45" s="325"/>
      <c r="D45" s="296"/>
      <c r="E45" s="325"/>
      <c r="F45" s="325"/>
      <c r="G45" s="296"/>
      <c r="H45" s="325"/>
      <c r="I45" s="337"/>
      <c r="J45" s="337"/>
      <c r="K45" s="337"/>
      <c r="L45" s="337"/>
      <c r="M45" s="337"/>
      <c r="N45" s="293" t="s">
        <v>369</v>
      </c>
      <c r="O45" s="138">
        <f>O48+O50+O52+O54+O56+O58</f>
        <v>11.479999999999999</v>
      </c>
      <c r="P45" s="418"/>
      <c r="Q45" s="325"/>
    </row>
    <row r="46" spans="2:17" ht="18.75" customHeight="1" x14ac:dyDescent="0.25">
      <c r="B46" s="412"/>
      <c r="C46" s="326"/>
      <c r="D46" s="297"/>
      <c r="E46" s="326"/>
      <c r="F46" s="326"/>
      <c r="G46" s="297"/>
      <c r="H46" s="326"/>
      <c r="I46" s="339"/>
      <c r="J46" s="339"/>
      <c r="K46" s="339"/>
      <c r="L46" s="339"/>
      <c r="M46" s="339"/>
      <c r="N46" s="297"/>
      <c r="O46" s="11" t="s">
        <v>23</v>
      </c>
      <c r="P46" s="448"/>
      <c r="Q46" s="326"/>
    </row>
    <row r="47" spans="2:17" ht="72" customHeight="1" x14ac:dyDescent="0.25">
      <c r="B47" s="293" t="s">
        <v>744</v>
      </c>
      <c r="C47" s="345"/>
      <c r="D47" s="293" t="s">
        <v>287</v>
      </c>
      <c r="E47" s="324" t="s">
        <v>16</v>
      </c>
      <c r="F47" s="345"/>
      <c r="G47" s="293" t="s">
        <v>262</v>
      </c>
      <c r="H47" s="345"/>
      <c r="I47" s="336">
        <f>SUM(J47:M48)</f>
        <v>1764705.8900000001</v>
      </c>
      <c r="J47" s="336">
        <v>0</v>
      </c>
      <c r="K47" s="336">
        <v>0</v>
      </c>
      <c r="L47" s="336">
        <v>1500000</v>
      </c>
      <c r="M47" s="336">
        <v>264705.89</v>
      </c>
      <c r="N47" s="27" t="s">
        <v>368</v>
      </c>
      <c r="O47" s="45">
        <v>1165</v>
      </c>
      <c r="P47" s="324" t="s">
        <v>283</v>
      </c>
      <c r="Q47" s="324" t="s">
        <v>370</v>
      </c>
    </row>
    <row r="48" spans="2:17" ht="72" customHeight="1" x14ac:dyDescent="0.25">
      <c r="B48" s="297"/>
      <c r="C48" s="434"/>
      <c r="D48" s="297"/>
      <c r="E48" s="326"/>
      <c r="F48" s="434"/>
      <c r="G48" s="297"/>
      <c r="H48" s="434"/>
      <c r="I48" s="339"/>
      <c r="J48" s="339"/>
      <c r="K48" s="339"/>
      <c r="L48" s="339"/>
      <c r="M48" s="339"/>
      <c r="N48" s="27" t="s">
        <v>369</v>
      </c>
      <c r="O48" s="44">
        <v>2.7</v>
      </c>
      <c r="P48" s="446"/>
      <c r="Q48" s="325"/>
    </row>
    <row r="49" spans="2:17" ht="79.5" customHeight="1" x14ac:dyDescent="0.25">
      <c r="B49" s="293" t="s">
        <v>481</v>
      </c>
      <c r="C49" s="345"/>
      <c r="D49" s="293" t="s">
        <v>287</v>
      </c>
      <c r="E49" s="324" t="s">
        <v>16</v>
      </c>
      <c r="F49" s="345"/>
      <c r="G49" s="293" t="s">
        <v>262</v>
      </c>
      <c r="H49" s="345"/>
      <c r="I49" s="336">
        <f>SUM(J49:M50)</f>
        <v>1176470.5900000001</v>
      </c>
      <c r="J49" s="336">
        <v>0</v>
      </c>
      <c r="K49" s="336">
        <v>0</v>
      </c>
      <c r="L49" s="336">
        <v>1000000</v>
      </c>
      <c r="M49" s="336">
        <v>176470.59</v>
      </c>
      <c r="N49" s="27" t="s">
        <v>368</v>
      </c>
      <c r="O49" s="45">
        <v>777</v>
      </c>
      <c r="P49" s="324" t="s">
        <v>335</v>
      </c>
      <c r="Q49" s="324" t="s">
        <v>345</v>
      </c>
    </row>
    <row r="50" spans="2:17" ht="79.5" customHeight="1" x14ac:dyDescent="0.25">
      <c r="B50" s="297"/>
      <c r="C50" s="434"/>
      <c r="D50" s="297"/>
      <c r="E50" s="326"/>
      <c r="F50" s="434"/>
      <c r="G50" s="297"/>
      <c r="H50" s="434"/>
      <c r="I50" s="339"/>
      <c r="J50" s="339"/>
      <c r="K50" s="339"/>
      <c r="L50" s="339"/>
      <c r="M50" s="339"/>
      <c r="N50" s="27" t="s">
        <v>369</v>
      </c>
      <c r="O50" s="44">
        <v>1.3</v>
      </c>
      <c r="P50" s="446"/>
      <c r="Q50" s="325"/>
    </row>
    <row r="51" spans="2:17" ht="87" customHeight="1" x14ac:dyDescent="0.25">
      <c r="B51" s="293" t="s">
        <v>482</v>
      </c>
      <c r="C51" s="345"/>
      <c r="D51" s="293" t="s">
        <v>287</v>
      </c>
      <c r="E51" s="324" t="s">
        <v>16</v>
      </c>
      <c r="F51" s="345"/>
      <c r="G51" s="293" t="s">
        <v>262</v>
      </c>
      <c r="H51" s="345"/>
      <c r="I51" s="336">
        <f>SUM(J51:M52)</f>
        <v>1764705.8900000001</v>
      </c>
      <c r="J51" s="336">
        <v>0</v>
      </c>
      <c r="K51" s="336">
        <v>0</v>
      </c>
      <c r="L51" s="336">
        <v>1500000</v>
      </c>
      <c r="M51" s="336">
        <v>264705.89</v>
      </c>
      <c r="N51" s="27" t="s">
        <v>368</v>
      </c>
      <c r="O51" s="45">
        <v>780</v>
      </c>
      <c r="P51" s="324" t="s">
        <v>362</v>
      </c>
      <c r="Q51" s="324" t="s">
        <v>345</v>
      </c>
    </row>
    <row r="52" spans="2:17" ht="87" customHeight="1" x14ac:dyDescent="0.25">
      <c r="B52" s="297"/>
      <c r="C52" s="434"/>
      <c r="D52" s="297"/>
      <c r="E52" s="326"/>
      <c r="F52" s="434"/>
      <c r="G52" s="297"/>
      <c r="H52" s="434"/>
      <c r="I52" s="339"/>
      <c r="J52" s="339"/>
      <c r="K52" s="339"/>
      <c r="L52" s="339"/>
      <c r="M52" s="339"/>
      <c r="N52" s="27" t="s">
        <v>369</v>
      </c>
      <c r="O52" s="49">
        <v>2</v>
      </c>
      <c r="P52" s="446"/>
      <c r="Q52" s="325"/>
    </row>
    <row r="53" spans="2:17" ht="79.5" customHeight="1" x14ac:dyDescent="0.25">
      <c r="B53" s="293" t="s">
        <v>483</v>
      </c>
      <c r="C53" s="345"/>
      <c r="D53" s="293" t="s">
        <v>287</v>
      </c>
      <c r="E53" s="324" t="s">
        <v>16</v>
      </c>
      <c r="F53" s="345"/>
      <c r="G53" s="293" t="s">
        <v>262</v>
      </c>
      <c r="H53" s="345"/>
      <c r="I53" s="336">
        <f>SUM(J53:M54)</f>
        <v>2352941.1800000002</v>
      </c>
      <c r="J53" s="336">
        <v>0</v>
      </c>
      <c r="K53" s="336">
        <v>0</v>
      </c>
      <c r="L53" s="336">
        <v>2000000</v>
      </c>
      <c r="M53" s="336">
        <v>352941.18</v>
      </c>
      <c r="N53" s="27" t="s">
        <v>368</v>
      </c>
      <c r="O53" s="45">
        <v>1500</v>
      </c>
      <c r="P53" s="324" t="s">
        <v>283</v>
      </c>
      <c r="Q53" s="324" t="s">
        <v>345</v>
      </c>
    </row>
    <row r="54" spans="2:17" ht="79.5" customHeight="1" x14ac:dyDescent="0.25">
      <c r="B54" s="297"/>
      <c r="C54" s="434"/>
      <c r="D54" s="297"/>
      <c r="E54" s="326"/>
      <c r="F54" s="434"/>
      <c r="G54" s="297"/>
      <c r="H54" s="434"/>
      <c r="I54" s="339"/>
      <c r="J54" s="339"/>
      <c r="K54" s="339"/>
      <c r="L54" s="339"/>
      <c r="M54" s="339"/>
      <c r="N54" s="27" t="s">
        <v>369</v>
      </c>
      <c r="O54" s="44">
        <v>2.95</v>
      </c>
      <c r="P54" s="446"/>
      <c r="Q54" s="325"/>
    </row>
    <row r="55" spans="2:17" ht="80.25" customHeight="1" x14ac:dyDescent="0.25">
      <c r="B55" s="293" t="s">
        <v>484</v>
      </c>
      <c r="C55" s="345"/>
      <c r="D55" s="293" t="s">
        <v>287</v>
      </c>
      <c r="E55" s="324" t="s">
        <v>16</v>
      </c>
      <c r="F55" s="345"/>
      <c r="G55" s="293" t="s">
        <v>262</v>
      </c>
      <c r="H55" s="345"/>
      <c r="I55" s="336">
        <f>SUM(J55:M56)</f>
        <v>2352941.1800000002</v>
      </c>
      <c r="J55" s="336">
        <v>0</v>
      </c>
      <c r="K55" s="336">
        <v>0</v>
      </c>
      <c r="L55" s="336">
        <v>2000000</v>
      </c>
      <c r="M55" s="336">
        <v>352941.18</v>
      </c>
      <c r="N55" s="27" t="s">
        <v>368</v>
      </c>
      <c r="O55" s="45">
        <v>1150</v>
      </c>
      <c r="P55" s="324" t="s">
        <v>362</v>
      </c>
      <c r="Q55" s="324" t="s">
        <v>345</v>
      </c>
    </row>
    <row r="56" spans="2:17" ht="80.25" customHeight="1" x14ac:dyDescent="0.25">
      <c r="B56" s="297"/>
      <c r="C56" s="434"/>
      <c r="D56" s="297"/>
      <c r="E56" s="326"/>
      <c r="F56" s="434"/>
      <c r="G56" s="297"/>
      <c r="H56" s="434"/>
      <c r="I56" s="339"/>
      <c r="J56" s="339"/>
      <c r="K56" s="339"/>
      <c r="L56" s="339"/>
      <c r="M56" s="339"/>
      <c r="N56" s="27" t="s">
        <v>369</v>
      </c>
      <c r="O56" s="44">
        <v>2.5</v>
      </c>
      <c r="P56" s="446"/>
      <c r="Q56" s="325"/>
    </row>
    <row r="57" spans="2:17" ht="79.5" customHeight="1" x14ac:dyDescent="0.25">
      <c r="B57" s="293" t="s">
        <v>485</v>
      </c>
      <c r="C57" s="345"/>
      <c r="D57" s="293" t="s">
        <v>287</v>
      </c>
      <c r="E57" s="324" t="s">
        <v>16</v>
      </c>
      <c r="F57" s="345"/>
      <c r="G57" s="293" t="s">
        <v>262</v>
      </c>
      <c r="H57" s="345"/>
      <c r="I57" s="336">
        <f>SUM(J57:M58)</f>
        <v>1764705.8900000001</v>
      </c>
      <c r="J57" s="336">
        <v>0</v>
      </c>
      <c r="K57" s="336">
        <v>0</v>
      </c>
      <c r="L57" s="336">
        <v>1500000</v>
      </c>
      <c r="M57" s="336">
        <v>264705.89</v>
      </c>
      <c r="N57" s="27" t="s">
        <v>368</v>
      </c>
      <c r="O57" s="45">
        <v>1100</v>
      </c>
      <c r="P57" s="324" t="s">
        <v>325</v>
      </c>
      <c r="Q57" s="324" t="s">
        <v>347</v>
      </c>
    </row>
    <row r="58" spans="2:17" ht="79.5" customHeight="1" x14ac:dyDescent="0.25">
      <c r="B58" s="297"/>
      <c r="C58" s="434"/>
      <c r="D58" s="297"/>
      <c r="E58" s="326"/>
      <c r="F58" s="434"/>
      <c r="G58" s="297"/>
      <c r="H58" s="434"/>
      <c r="I58" s="339"/>
      <c r="J58" s="339"/>
      <c r="K58" s="339"/>
      <c r="L58" s="339"/>
      <c r="M58" s="339"/>
      <c r="N58" s="27" t="s">
        <v>369</v>
      </c>
      <c r="O58" s="44">
        <v>0.03</v>
      </c>
      <c r="P58" s="446"/>
      <c r="Q58" s="325"/>
    </row>
    <row r="59" spans="2:17" ht="15.75" x14ac:dyDescent="0.25">
      <c r="B59" s="410" t="s">
        <v>371</v>
      </c>
      <c r="C59" s="345"/>
      <c r="D59" s="293" t="s">
        <v>287</v>
      </c>
      <c r="E59" s="293" t="s">
        <v>372</v>
      </c>
      <c r="F59" s="345"/>
      <c r="G59" s="293" t="s">
        <v>262</v>
      </c>
      <c r="H59" s="345"/>
      <c r="I59" s="336">
        <f>SUM(J59:M62)</f>
        <v>4705882.37</v>
      </c>
      <c r="J59" s="336">
        <f>SUM(J63:J68)</f>
        <v>0</v>
      </c>
      <c r="K59" s="336">
        <f t="shared" ref="K59:M59" si="1">SUM(K63:K68)</f>
        <v>0</v>
      </c>
      <c r="L59" s="336">
        <f>SUM(L63:L68)</f>
        <v>4000000</v>
      </c>
      <c r="M59" s="336">
        <f t="shared" si="1"/>
        <v>705882.37</v>
      </c>
      <c r="N59" s="293" t="s">
        <v>373</v>
      </c>
      <c r="O59" s="39">
        <f>O63+O65+O67</f>
        <v>3</v>
      </c>
      <c r="P59" s="324"/>
      <c r="Q59" s="324"/>
    </row>
    <row r="60" spans="2:17" ht="32.25" customHeight="1" x14ac:dyDescent="0.25">
      <c r="B60" s="411"/>
      <c r="C60" s="346"/>
      <c r="D60" s="296"/>
      <c r="E60" s="296"/>
      <c r="F60" s="346"/>
      <c r="G60" s="296"/>
      <c r="H60" s="346"/>
      <c r="I60" s="337"/>
      <c r="J60" s="337"/>
      <c r="K60" s="337"/>
      <c r="L60" s="337"/>
      <c r="M60" s="337"/>
      <c r="N60" s="297"/>
      <c r="O60" s="11" t="s">
        <v>23</v>
      </c>
      <c r="P60" s="325"/>
      <c r="Q60" s="325"/>
    </row>
    <row r="61" spans="2:17" ht="15.75" x14ac:dyDescent="0.25">
      <c r="B61" s="411"/>
      <c r="C61" s="346"/>
      <c r="D61" s="296"/>
      <c r="E61" s="296"/>
      <c r="F61" s="346"/>
      <c r="G61" s="296"/>
      <c r="H61" s="346"/>
      <c r="I61" s="337"/>
      <c r="J61" s="337"/>
      <c r="K61" s="337"/>
      <c r="L61" s="337"/>
      <c r="M61" s="337"/>
      <c r="N61" s="293" t="s">
        <v>374</v>
      </c>
      <c r="O61" s="46">
        <f>O64+O66+O68</f>
        <v>3</v>
      </c>
      <c r="P61" s="325"/>
      <c r="Q61" s="325"/>
    </row>
    <row r="62" spans="2:17" ht="33" customHeight="1" x14ac:dyDescent="0.25">
      <c r="B62" s="412"/>
      <c r="C62" s="434"/>
      <c r="D62" s="297"/>
      <c r="E62" s="297"/>
      <c r="F62" s="434"/>
      <c r="G62" s="297"/>
      <c r="H62" s="434"/>
      <c r="I62" s="339"/>
      <c r="J62" s="339"/>
      <c r="K62" s="339"/>
      <c r="L62" s="339"/>
      <c r="M62" s="339"/>
      <c r="N62" s="297"/>
      <c r="O62" s="11" t="s">
        <v>23</v>
      </c>
      <c r="P62" s="326"/>
      <c r="Q62" s="326"/>
    </row>
    <row r="63" spans="2:17" ht="47.25" x14ac:dyDescent="0.25">
      <c r="B63" s="293" t="s">
        <v>375</v>
      </c>
      <c r="C63" s="345"/>
      <c r="D63" s="293" t="s">
        <v>287</v>
      </c>
      <c r="E63" s="324" t="s">
        <v>16</v>
      </c>
      <c r="F63" s="345"/>
      <c r="G63" s="293" t="s">
        <v>262</v>
      </c>
      <c r="H63" s="345"/>
      <c r="I63" s="336">
        <f>SUM(J63:M64)</f>
        <v>1705882.3599999999</v>
      </c>
      <c r="J63" s="336">
        <v>0</v>
      </c>
      <c r="K63" s="336">
        <v>0</v>
      </c>
      <c r="L63" s="336">
        <v>1450000</v>
      </c>
      <c r="M63" s="336">
        <v>255882.36</v>
      </c>
      <c r="N63" s="31" t="s">
        <v>373</v>
      </c>
      <c r="O63" s="45">
        <v>1</v>
      </c>
      <c r="P63" s="324" t="s">
        <v>283</v>
      </c>
      <c r="Q63" s="324" t="s">
        <v>297</v>
      </c>
    </row>
    <row r="64" spans="2:17" ht="63" customHeight="1" x14ac:dyDescent="0.25">
      <c r="B64" s="297"/>
      <c r="C64" s="434"/>
      <c r="D64" s="297"/>
      <c r="E64" s="326"/>
      <c r="F64" s="434"/>
      <c r="G64" s="297"/>
      <c r="H64" s="434"/>
      <c r="I64" s="339"/>
      <c r="J64" s="339"/>
      <c r="K64" s="339"/>
      <c r="L64" s="339"/>
      <c r="M64" s="339"/>
      <c r="N64" s="33" t="s">
        <v>376</v>
      </c>
      <c r="O64" s="48">
        <v>1</v>
      </c>
      <c r="P64" s="447"/>
      <c r="Q64" s="326"/>
    </row>
    <row r="65" spans="2:17" ht="47.25" x14ac:dyDescent="0.25">
      <c r="B65" s="293" t="s">
        <v>377</v>
      </c>
      <c r="C65" s="345"/>
      <c r="D65" s="293" t="s">
        <v>287</v>
      </c>
      <c r="E65" s="324" t="s">
        <v>16</v>
      </c>
      <c r="F65" s="345"/>
      <c r="G65" s="293" t="s">
        <v>262</v>
      </c>
      <c r="H65" s="345"/>
      <c r="I65" s="336">
        <f>SUM(J65:M66)</f>
        <v>1705882.3599999999</v>
      </c>
      <c r="J65" s="336">
        <v>0</v>
      </c>
      <c r="K65" s="336">
        <v>0</v>
      </c>
      <c r="L65" s="336">
        <v>1450000</v>
      </c>
      <c r="M65" s="336">
        <v>255882.36</v>
      </c>
      <c r="N65" s="31" t="s">
        <v>373</v>
      </c>
      <c r="O65" s="45">
        <v>1</v>
      </c>
      <c r="P65" s="324" t="s">
        <v>283</v>
      </c>
      <c r="Q65" s="324" t="s">
        <v>297</v>
      </c>
    </row>
    <row r="66" spans="2:17" ht="63" customHeight="1" x14ac:dyDescent="0.25">
      <c r="B66" s="297"/>
      <c r="C66" s="434"/>
      <c r="D66" s="297"/>
      <c r="E66" s="326"/>
      <c r="F66" s="434"/>
      <c r="G66" s="297"/>
      <c r="H66" s="434"/>
      <c r="I66" s="339"/>
      <c r="J66" s="339"/>
      <c r="K66" s="339"/>
      <c r="L66" s="339"/>
      <c r="M66" s="339"/>
      <c r="N66" s="33" t="s">
        <v>376</v>
      </c>
      <c r="O66" s="48">
        <v>1</v>
      </c>
      <c r="P66" s="447"/>
      <c r="Q66" s="326"/>
    </row>
    <row r="67" spans="2:17" ht="64.5" customHeight="1" x14ac:dyDescent="0.25">
      <c r="B67" s="293" t="s">
        <v>378</v>
      </c>
      <c r="C67" s="345"/>
      <c r="D67" s="293" t="s">
        <v>287</v>
      </c>
      <c r="E67" s="324" t="s">
        <v>16</v>
      </c>
      <c r="F67" s="345"/>
      <c r="G67" s="293" t="s">
        <v>262</v>
      </c>
      <c r="H67" s="345"/>
      <c r="I67" s="336">
        <f>SUM(J67:M68)</f>
        <v>1294117.6499999999</v>
      </c>
      <c r="J67" s="336">
        <v>0</v>
      </c>
      <c r="K67" s="336">
        <v>0</v>
      </c>
      <c r="L67" s="336">
        <v>1100000</v>
      </c>
      <c r="M67" s="336">
        <v>194117.65</v>
      </c>
      <c r="N67" s="31" t="s">
        <v>373</v>
      </c>
      <c r="O67" s="45">
        <v>1</v>
      </c>
      <c r="P67" s="324" t="s">
        <v>362</v>
      </c>
      <c r="Q67" s="324" t="s">
        <v>321</v>
      </c>
    </row>
    <row r="68" spans="2:17" ht="64.5" customHeight="1" x14ac:dyDescent="0.25">
      <c r="B68" s="297"/>
      <c r="C68" s="434"/>
      <c r="D68" s="297"/>
      <c r="E68" s="326"/>
      <c r="F68" s="434"/>
      <c r="G68" s="297"/>
      <c r="H68" s="434"/>
      <c r="I68" s="339"/>
      <c r="J68" s="339"/>
      <c r="K68" s="339"/>
      <c r="L68" s="339"/>
      <c r="M68" s="339"/>
      <c r="N68" s="33" t="s">
        <v>376</v>
      </c>
      <c r="O68" s="48">
        <v>1</v>
      </c>
      <c r="P68" s="447"/>
      <c r="Q68" s="326"/>
    </row>
    <row r="69" spans="2:17" ht="15.75" x14ac:dyDescent="0.25">
      <c r="B69" s="452" t="s">
        <v>105</v>
      </c>
      <c r="C69" s="452"/>
      <c r="D69" s="452"/>
      <c r="E69" s="452"/>
      <c r="F69" s="452"/>
      <c r="G69" s="452"/>
      <c r="H69" s="452"/>
      <c r="I69" s="42">
        <f>I43+I59</f>
        <v>15882352.990000002</v>
      </c>
      <c r="J69" s="47">
        <f t="shared" ref="J69:M69" si="2">J43+J59</f>
        <v>0</v>
      </c>
      <c r="K69" s="47">
        <f t="shared" si="2"/>
        <v>0</v>
      </c>
      <c r="L69" s="42">
        <f>L43+L59</f>
        <v>13500000</v>
      </c>
      <c r="M69" s="42">
        <f t="shared" si="2"/>
        <v>2382352.9900000002</v>
      </c>
      <c r="N69" s="440"/>
      <c r="O69" s="440"/>
      <c r="P69" s="440"/>
      <c r="Q69" s="440"/>
    </row>
    <row r="70" spans="2:17" ht="15.75" x14ac:dyDescent="0.25">
      <c r="B70" s="58" t="s">
        <v>479</v>
      </c>
      <c r="C70" s="55"/>
      <c r="D70" s="55"/>
      <c r="E70" s="55"/>
      <c r="F70" s="55"/>
      <c r="G70" s="55"/>
      <c r="H70" s="55"/>
      <c r="I70" s="59"/>
      <c r="J70" s="60"/>
      <c r="K70" s="60"/>
      <c r="L70" s="59"/>
      <c r="M70" s="59"/>
      <c r="N70" s="57"/>
      <c r="O70" s="57"/>
      <c r="P70" s="57"/>
      <c r="Q70" s="57"/>
    </row>
    <row r="71" spans="2:17" ht="36" customHeight="1" x14ac:dyDescent="0.25">
      <c r="B71" s="445" t="s">
        <v>756</v>
      </c>
      <c r="C71" s="445"/>
      <c r="D71" s="445"/>
      <c r="E71" s="445"/>
      <c r="F71" s="445"/>
      <c r="G71" s="445"/>
      <c r="H71" s="445"/>
      <c r="I71" s="445"/>
      <c r="J71" s="445"/>
      <c r="K71" s="445"/>
      <c r="L71" s="445"/>
      <c r="M71" s="445"/>
      <c r="N71" s="445"/>
      <c r="O71" s="445"/>
      <c r="P71" s="445"/>
      <c r="Q71" s="445"/>
    </row>
    <row r="72" spans="2:17" ht="15.75" x14ac:dyDescent="0.25">
      <c r="B72" s="55"/>
      <c r="C72" s="55"/>
      <c r="D72" s="55"/>
      <c r="E72" s="55"/>
      <c r="F72" s="55"/>
      <c r="G72" s="55"/>
      <c r="H72" s="55"/>
      <c r="I72" s="59"/>
      <c r="J72" s="60"/>
      <c r="K72" s="60"/>
      <c r="L72" s="59"/>
      <c r="M72" s="59"/>
      <c r="N72" s="57"/>
      <c r="O72" s="57"/>
      <c r="P72" s="57"/>
      <c r="Q72" s="57"/>
    </row>
    <row r="74" spans="2:17" ht="15.75" x14ac:dyDescent="0.25">
      <c r="B74" s="400" t="s">
        <v>106</v>
      </c>
      <c r="C74" s="400"/>
      <c r="D74" s="400"/>
      <c r="E74" s="400"/>
    </row>
    <row r="75" spans="2:17" ht="35.450000000000003" customHeight="1" x14ac:dyDescent="0.25">
      <c r="B75" s="10" t="s">
        <v>3</v>
      </c>
      <c r="C75" s="311" t="s">
        <v>107</v>
      </c>
      <c r="D75" s="311"/>
      <c r="E75" s="311"/>
      <c r="F75" s="312" t="s">
        <v>108</v>
      </c>
      <c r="G75" s="312"/>
      <c r="H75" s="312"/>
      <c r="I75" s="312"/>
      <c r="J75" s="311" t="s">
        <v>109</v>
      </c>
      <c r="K75" s="312"/>
      <c r="L75" s="312"/>
      <c r="M75" s="312"/>
    </row>
    <row r="76" spans="2:17" ht="15.75" x14ac:dyDescent="0.25">
      <c r="B76" s="4">
        <v>1</v>
      </c>
      <c r="C76" s="378">
        <v>2</v>
      </c>
      <c r="D76" s="378"/>
      <c r="E76" s="378"/>
      <c r="F76" s="378">
        <v>3</v>
      </c>
      <c r="G76" s="378"/>
      <c r="H76" s="378"/>
      <c r="I76" s="378"/>
      <c r="J76" s="378">
        <v>4</v>
      </c>
      <c r="K76" s="378"/>
      <c r="L76" s="378"/>
      <c r="M76" s="378"/>
    </row>
    <row r="77" spans="2:17" ht="31.5" customHeight="1" x14ac:dyDescent="0.25">
      <c r="B77" s="8"/>
      <c r="C77" s="300" t="s">
        <v>305</v>
      </c>
      <c r="D77" s="300"/>
      <c r="E77" s="300"/>
      <c r="F77" s="435"/>
      <c r="G77" s="435"/>
      <c r="H77" s="435"/>
      <c r="I77" s="435"/>
      <c r="J77" s="435"/>
      <c r="K77" s="435"/>
      <c r="L77" s="435"/>
      <c r="M77" s="435"/>
    </row>
    <row r="79" spans="2:17" ht="15.75" x14ac:dyDescent="0.25">
      <c r="B79" s="400" t="s">
        <v>110</v>
      </c>
      <c r="C79" s="400"/>
      <c r="D79" s="400"/>
      <c r="E79" s="400"/>
      <c r="F79" s="400"/>
    </row>
    <row r="80" spans="2:17" ht="33.6" customHeight="1" x14ac:dyDescent="0.25">
      <c r="B80" s="10" t="s">
        <v>3</v>
      </c>
      <c r="C80" s="312" t="s">
        <v>111</v>
      </c>
      <c r="D80" s="312"/>
      <c r="E80" s="312"/>
      <c r="F80" s="312" t="s">
        <v>108</v>
      </c>
      <c r="G80" s="312"/>
      <c r="H80" s="312"/>
      <c r="I80" s="312"/>
      <c r="J80" s="311" t="s">
        <v>112</v>
      </c>
      <c r="K80" s="312"/>
      <c r="L80" s="312"/>
      <c r="M80" s="312"/>
    </row>
    <row r="81" spans="2:13" ht="15.75" x14ac:dyDescent="0.25">
      <c r="B81" s="4">
        <v>1</v>
      </c>
      <c r="C81" s="378">
        <v>2</v>
      </c>
      <c r="D81" s="378"/>
      <c r="E81" s="378"/>
      <c r="F81" s="378">
        <v>3</v>
      </c>
      <c r="G81" s="378"/>
      <c r="H81" s="378"/>
      <c r="I81" s="378"/>
      <c r="J81" s="378">
        <v>4</v>
      </c>
      <c r="K81" s="378"/>
      <c r="L81" s="378"/>
      <c r="M81" s="378"/>
    </row>
    <row r="82" spans="2:13" ht="47.25" customHeight="1" x14ac:dyDescent="0.25">
      <c r="B82" s="8"/>
      <c r="C82" s="300" t="s">
        <v>306</v>
      </c>
      <c r="D82" s="300"/>
      <c r="E82" s="300"/>
      <c r="F82" s="435"/>
      <c r="G82" s="435"/>
      <c r="H82" s="435"/>
      <c r="I82" s="435"/>
      <c r="J82" s="435"/>
      <c r="K82" s="435"/>
      <c r="L82" s="435"/>
      <c r="M82" s="435"/>
    </row>
    <row r="84" spans="2:13" ht="15.75" x14ac:dyDescent="0.25">
      <c r="B84" s="400" t="s">
        <v>113</v>
      </c>
      <c r="C84" s="400"/>
      <c r="D84" s="400"/>
    </row>
    <row r="85" spans="2:13" ht="38.450000000000003" customHeight="1" x14ac:dyDescent="0.25">
      <c r="B85" s="10" t="s">
        <v>3</v>
      </c>
      <c r="C85" s="311" t="s">
        <v>114</v>
      </c>
      <c r="D85" s="311"/>
      <c r="E85" s="311"/>
      <c r="F85" s="401" t="s">
        <v>115</v>
      </c>
      <c r="G85" s="402"/>
      <c r="H85" s="402"/>
      <c r="I85" s="402"/>
      <c r="J85" s="402"/>
      <c r="K85" s="402"/>
      <c r="L85" s="402"/>
      <c r="M85" s="403"/>
    </row>
    <row r="86" spans="2:13" ht="15.75" x14ac:dyDescent="0.25">
      <c r="B86" s="4">
        <v>1</v>
      </c>
      <c r="C86" s="378">
        <v>2</v>
      </c>
      <c r="D86" s="378"/>
      <c r="E86" s="378"/>
      <c r="F86" s="404">
        <v>3</v>
      </c>
      <c r="G86" s="405"/>
      <c r="H86" s="405"/>
      <c r="I86" s="405"/>
      <c r="J86" s="405"/>
      <c r="K86" s="405"/>
      <c r="L86" s="405"/>
      <c r="M86" s="406"/>
    </row>
    <row r="87" spans="2:13" ht="14.45" customHeight="1" x14ac:dyDescent="0.25">
      <c r="B87" s="26" t="s">
        <v>15</v>
      </c>
      <c r="C87" s="399"/>
      <c r="D87" s="399"/>
      <c r="E87" s="399"/>
      <c r="F87" s="396"/>
      <c r="G87" s="397"/>
      <c r="H87" s="397"/>
      <c r="I87" s="397"/>
      <c r="J87" s="397"/>
      <c r="K87" s="397"/>
      <c r="L87" s="397"/>
      <c r="M87" s="398"/>
    </row>
    <row r="89" spans="2:13" ht="15.75" x14ac:dyDescent="0.25">
      <c r="B89" s="400" t="s">
        <v>116</v>
      </c>
      <c r="C89" s="400"/>
      <c r="D89" s="400"/>
      <c r="E89" s="400"/>
      <c r="F89" s="400"/>
      <c r="G89" s="400"/>
    </row>
    <row r="90" spans="2:13" ht="15.6" customHeight="1" x14ac:dyDescent="0.25">
      <c r="B90" s="10" t="s">
        <v>3</v>
      </c>
      <c r="C90" s="401" t="s">
        <v>117</v>
      </c>
      <c r="D90" s="402"/>
      <c r="E90" s="402"/>
      <c r="F90" s="402"/>
      <c r="G90" s="402"/>
      <c r="H90" s="402"/>
      <c r="I90" s="402"/>
      <c r="J90" s="402"/>
      <c r="K90" s="402"/>
      <c r="L90" s="402"/>
      <c r="M90" s="403"/>
    </row>
    <row r="91" spans="2:13" ht="15.75" x14ac:dyDescent="0.25">
      <c r="B91" s="4">
        <v>1</v>
      </c>
      <c r="C91" s="404">
        <v>2</v>
      </c>
      <c r="D91" s="405"/>
      <c r="E91" s="405"/>
      <c r="F91" s="405"/>
      <c r="G91" s="405"/>
      <c r="H91" s="405"/>
      <c r="I91" s="405"/>
      <c r="J91" s="405"/>
      <c r="K91" s="405"/>
      <c r="L91" s="405"/>
      <c r="M91" s="406"/>
    </row>
    <row r="92" spans="2:13" ht="15.75" x14ac:dyDescent="0.25">
      <c r="B92" s="8"/>
      <c r="C92" s="393" t="s">
        <v>307</v>
      </c>
      <c r="D92" s="394"/>
      <c r="E92" s="394"/>
      <c r="F92" s="394"/>
      <c r="G92" s="394"/>
      <c r="H92" s="394"/>
      <c r="I92" s="394"/>
      <c r="J92" s="394"/>
      <c r="K92" s="394"/>
      <c r="L92" s="394"/>
      <c r="M92" s="395"/>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7">
    <mergeCell ref="I67:I68"/>
    <mergeCell ref="J67:J68"/>
    <mergeCell ref="K67:K68"/>
    <mergeCell ref="L67:L68"/>
    <mergeCell ref="M67:M68"/>
    <mergeCell ref="P67:P68"/>
    <mergeCell ref="M65:M66"/>
    <mergeCell ref="P65:P66"/>
    <mergeCell ref="Q65:Q66"/>
    <mergeCell ref="I65:I66"/>
    <mergeCell ref="J65:J66"/>
    <mergeCell ref="K65:K66"/>
    <mergeCell ref="L65:L66"/>
    <mergeCell ref="B67:B68"/>
    <mergeCell ref="C67:C68"/>
    <mergeCell ref="D67:D68"/>
    <mergeCell ref="E67:E68"/>
    <mergeCell ref="F67:F68"/>
    <mergeCell ref="G67:G68"/>
    <mergeCell ref="H67:H68"/>
    <mergeCell ref="G65:G66"/>
    <mergeCell ref="H65:H66"/>
    <mergeCell ref="F63:F64"/>
    <mergeCell ref="D63:D64"/>
    <mergeCell ref="C63:C64"/>
    <mergeCell ref="B63:B64"/>
    <mergeCell ref="B65:B66"/>
    <mergeCell ref="C65:C66"/>
    <mergeCell ref="D65:D66"/>
    <mergeCell ref="E65:E66"/>
    <mergeCell ref="F65:F6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G55:G56"/>
    <mergeCell ref="H55:H56"/>
    <mergeCell ref="I55:I56"/>
    <mergeCell ref="J55:J56"/>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B47:B48"/>
    <mergeCell ref="C47:C48"/>
    <mergeCell ref="D47:D48"/>
    <mergeCell ref="E47:E48"/>
    <mergeCell ref="K49:K50"/>
    <mergeCell ref="L49:L50"/>
    <mergeCell ref="M49:M50"/>
    <mergeCell ref="P49:P50"/>
    <mergeCell ref="Q49:Q5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D43:D46"/>
    <mergeCell ref="B43:B46"/>
    <mergeCell ref="M43:M46"/>
    <mergeCell ref="C91:M91"/>
    <mergeCell ref="C92:M92"/>
    <mergeCell ref="C86:E86"/>
    <mergeCell ref="F86:M86"/>
    <mergeCell ref="C87:E87"/>
    <mergeCell ref="F87:M87"/>
    <mergeCell ref="B89:G89"/>
    <mergeCell ref="C90:M90"/>
    <mergeCell ref="C82:E82"/>
    <mergeCell ref="F82:I82"/>
    <mergeCell ref="J82:M82"/>
    <mergeCell ref="B84:D84"/>
    <mergeCell ref="C85:E85"/>
    <mergeCell ref="F85:M85"/>
    <mergeCell ref="B79:F79"/>
    <mergeCell ref="C80:E80"/>
    <mergeCell ref="F80:I80"/>
    <mergeCell ref="J80:M80"/>
    <mergeCell ref="C81:E81"/>
    <mergeCell ref="F81:I81"/>
    <mergeCell ref="J81:M81"/>
    <mergeCell ref="C76:E76"/>
    <mergeCell ref="F76:I76"/>
    <mergeCell ref="J76:M76"/>
    <mergeCell ref="C77:E77"/>
    <mergeCell ref="F77:I77"/>
    <mergeCell ref="J77:M77"/>
    <mergeCell ref="B69:H69"/>
    <mergeCell ref="N69:Q69"/>
    <mergeCell ref="B74:E74"/>
    <mergeCell ref="C75:E75"/>
    <mergeCell ref="F75:I75"/>
    <mergeCell ref="J75:M75"/>
    <mergeCell ref="B71:Q7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B35:E35"/>
    <mergeCell ref="F35:H35"/>
    <mergeCell ref="B36:E36"/>
    <mergeCell ref="F36:H36"/>
    <mergeCell ref="B38:H38"/>
    <mergeCell ref="B39:B41"/>
    <mergeCell ref="C39:C41"/>
    <mergeCell ref="D39:D41"/>
    <mergeCell ref="E39:E41"/>
    <mergeCell ref="F39:F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6:G16"/>
    <mergeCell ref="B17:E17"/>
    <mergeCell ref="F17:H17"/>
    <mergeCell ref="B18:E18"/>
    <mergeCell ref="F18:H18"/>
    <mergeCell ref="B19:E19"/>
    <mergeCell ref="F19:H19"/>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25"/>
  <sheetViews>
    <sheetView topLeftCell="A125" zoomScaleNormal="100" workbookViewId="0">
      <selection activeCell="G127" sqref="G127"/>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style="57" customWidth="1"/>
    <col min="11" max="11" width="13.7109375" style="57" customWidth="1"/>
    <col min="12" max="13" width="16" style="57" customWidth="1"/>
    <col min="14" max="14" width="44.7109375" customWidth="1"/>
    <col min="15" max="15" width="12.42578125" customWidth="1"/>
    <col min="16" max="17" width="14.28515625" customWidth="1"/>
  </cols>
  <sheetData>
    <row r="2" spans="2:17" ht="15.75" x14ac:dyDescent="0.25">
      <c r="B2" s="330" t="s">
        <v>379</v>
      </c>
      <c r="C2" s="330"/>
      <c r="D2" s="330"/>
      <c r="E2" s="330"/>
      <c r="F2" s="330"/>
      <c r="G2" s="330"/>
      <c r="H2" s="330"/>
      <c r="I2" s="330"/>
      <c r="J2" s="330"/>
      <c r="K2" s="330"/>
      <c r="L2" s="330"/>
      <c r="M2" s="330"/>
      <c r="N2" s="330"/>
      <c r="O2" s="330"/>
      <c r="P2" s="330"/>
      <c r="Q2" s="330"/>
    </row>
    <row r="3" spans="2:17" ht="15.75" x14ac:dyDescent="0.25">
      <c r="B3" s="6"/>
      <c r="C3" s="6"/>
      <c r="D3" s="6"/>
      <c r="E3" s="6"/>
      <c r="F3" s="6"/>
      <c r="G3" s="6"/>
      <c r="H3" s="6"/>
      <c r="I3" s="6"/>
      <c r="J3" s="6"/>
      <c r="K3" s="6"/>
      <c r="L3" s="6"/>
      <c r="M3" s="6"/>
      <c r="N3" s="6"/>
      <c r="O3" s="6"/>
      <c r="P3" s="6"/>
      <c r="Q3" s="6"/>
    </row>
    <row r="4" spans="2:17" ht="32.25" customHeight="1" x14ac:dyDescent="0.25">
      <c r="B4" s="527" t="s">
        <v>380</v>
      </c>
      <c r="C4" s="527"/>
      <c r="D4" s="527"/>
      <c r="E4" s="527"/>
      <c r="F4" s="527"/>
      <c r="G4" s="527"/>
      <c r="H4" s="527"/>
      <c r="I4" s="527"/>
      <c r="J4" s="527"/>
      <c r="K4" s="527"/>
      <c r="L4" s="527"/>
      <c r="M4" s="527"/>
      <c r="N4" s="527"/>
      <c r="O4" s="527"/>
      <c r="P4" s="527"/>
      <c r="Q4" s="527"/>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6"/>
      <c r="K6" s="6"/>
      <c r="L6" s="6"/>
      <c r="M6" s="6"/>
      <c r="N6" s="7"/>
      <c r="O6" s="7"/>
      <c r="P6" s="7"/>
      <c r="Q6" s="7"/>
    </row>
    <row r="7" spans="2:17" ht="15.75" x14ac:dyDescent="0.25">
      <c r="B7" s="312" t="s">
        <v>3</v>
      </c>
      <c r="C7" s="312" t="s">
        <v>58</v>
      </c>
      <c r="D7" s="312"/>
      <c r="E7" s="311" t="s">
        <v>59</v>
      </c>
      <c r="F7" s="311"/>
      <c r="G7" s="311"/>
      <c r="H7" s="311" t="s">
        <v>60</v>
      </c>
      <c r="I7" s="311"/>
      <c r="J7" s="311"/>
      <c r="K7" s="312" t="s">
        <v>61</v>
      </c>
      <c r="L7" s="312"/>
      <c r="M7" s="312"/>
      <c r="N7" s="312"/>
    </row>
    <row r="8" spans="2:17" ht="31.5"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9" t="s">
        <v>381</v>
      </c>
      <c r="D10" s="369"/>
      <c r="E10" s="369" t="s">
        <v>119</v>
      </c>
      <c r="F10" s="369"/>
      <c r="G10" s="369"/>
      <c r="H10" s="520">
        <v>0</v>
      </c>
      <c r="I10" s="520"/>
      <c r="J10" s="520"/>
      <c r="K10" s="520">
        <v>0</v>
      </c>
      <c r="L10" s="520"/>
      <c r="M10" s="521"/>
      <c r="N10" s="98">
        <f>O52</f>
        <v>8115</v>
      </c>
    </row>
    <row r="11" spans="2:17" ht="15.75" x14ac:dyDescent="0.25">
      <c r="B11" s="360"/>
      <c r="C11" s="369"/>
      <c r="D11" s="369"/>
      <c r="E11" s="369"/>
      <c r="F11" s="369"/>
      <c r="G11" s="369"/>
      <c r="H11" s="524"/>
      <c r="I11" s="525"/>
      <c r="J11" s="526"/>
      <c r="K11" s="524"/>
      <c r="L11" s="525"/>
      <c r="M11" s="526"/>
      <c r="N11" s="199"/>
      <c r="O11" s="123"/>
    </row>
    <row r="12" spans="2:17" ht="15.75" x14ac:dyDescent="0.25">
      <c r="B12" s="360"/>
      <c r="C12" s="369"/>
      <c r="D12" s="369"/>
      <c r="E12" s="369"/>
      <c r="F12" s="369"/>
      <c r="G12" s="369"/>
      <c r="H12" s="379" t="s">
        <v>20</v>
      </c>
      <c r="I12" s="379"/>
      <c r="J12" s="379"/>
      <c r="K12" s="379" t="s">
        <v>18</v>
      </c>
      <c r="L12" s="379"/>
      <c r="M12" s="379"/>
      <c r="N12" s="11" t="str">
        <f>O68</f>
        <v>(2029)</v>
      </c>
    </row>
    <row r="13" spans="2:17" ht="15.75" x14ac:dyDescent="0.25">
      <c r="B13" s="360" t="s">
        <v>48</v>
      </c>
      <c r="C13" s="369" t="s">
        <v>382</v>
      </c>
      <c r="D13" s="369"/>
      <c r="E13" s="369" t="s">
        <v>30</v>
      </c>
      <c r="F13" s="369"/>
      <c r="G13" s="523"/>
      <c r="H13" s="520">
        <v>0</v>
      </c>
      <c r="I13" s="520"/>
      <c r="J13" s="520"/>
      <c r="K13" s="520">
        <v>0</v>
      </c>
      <c r="L13" s="520"/>
      <c r="M13" s="520"/>
      <c r="N13" s="98">
        <f>O55</f>
        <v>3714</v>
      </c>
    </row>
    <row r="14" spans="2:17" ht="15.75" x14ac:dyDescent="0.25">
      <c r="B14" s="360"/>
      <c r="C14" s="369"/>
      <c r="D14" s="369"/>
      <c r="E14" s="369"/>
      <c r="F14" s="369"/>
      <c r="G14" s="523"/>
      <c r="H14" s="524"/>
      <c r="I14" s="525"/>
      <c r="J14" s="526"/>
      <c r="K14" s="524"/>
      <c r="L14" s="525"/>
      <c r="M14" s="526"/>
      <c r="N14" s="199"/>
    </row>
    <row r="15" spans="2:17" ht="15.75" x14ac:dyDescent="0.25">
      <c r="B15" s="388"/>
      <c r="C15" s="522"/>
      <c r="D15" s="522"/>
      <c r="E15" s="522"/>
      <c r="F15" s="522"/>
      <c r="G15" s="389"/>
      <c r="H15" s="379" t="s">
        <v>20</v>
      </c>
      <c r="I15" s="379"/>
      <c r="J15" s="379"/>
      <c r="K15" s="379" t="s">
        <v>18</v>
      </c>
      <c r="L15" s="379"/>
      <c r="M15" s="379"/>
      <c r="N15" s="11" t="s">
        <v>23</v>
      </c>
    </row>
    <row r="18" spans="2:8" ht="15.75" x14ac:dyDescent="0.25">
      <c r="B18" s="310" t="s">
        <v>71</v>
      </c>
      <c r="C18" s="310"/>
      <c r="D18" s="310"/>
      <c r="E18" s="310"/>
      <c r="F18" s="310"/>
      <c r="G18" s="310"/>
    </row>
    <row r="19" spans="2:8" ht="15.75" x14ac:dyDescent="0.25">
      <c r="B19" s="390" t="s">
        <v>72</v>
      </c>
      <c r="C19" s="390"/>
      <c r="D19" s="390"/>
      <c r="E19" s="390"/>
      <c r="F19" s="390" t="s">
        <v>73</v>
      </c>
      <c r="G19" s="390"/>
      <c r="H19" s="390"/>
    </row>
    <row r="20" spans="2:8" ht="15.75" x14ac:dyDescent="0.25">
      <c r="B20" s="391">
        <v>1</v>
      </c>
      <c r="C20" s="391"/>
      <c r="D20" s="391"/>
      <c r="E20" s="391"/>
      <c r="F20" s="528">
        <v>2</v>
      </c>
      <c r="G20" s="528"/>
      <c r="H20" s="528"/>
    </row>
    <row r="21" spans="2:8" ht="15.75" x14ac:dyDescent="0.25">
      <c r="B21" s="503" t="s">
        <v>74</v>
      </c>
      <c r="C21" s="503"/>
      <c r="D21" s="503"/>
      <c r="E21" s="503"/>
      <c r="F21" s="504">
        <f>L103</f>
        <v>14965218.579999998</v>
      </c>
      <c r="G21" s="504"/>
      <c r="H21" s="495"/>
    </row>
    <row r="22" spans="2:8" ht="15.75" x14ac:dyDescent="0.25">
      <c r="B22" s="156"/>
      <c r="C22" s="157"/>
      <c r="D22" s="157"/>
      <c r="E22" s="157"/>
      <c r="F22" s="481"/>
      <c r="G22" s="481"/>
      <c r="H22" s="487"/>
    </row>
    <row r="23" spans="2:8" ht="15.75" x14ac:dyDescent="0.25">
      <c r="B23" s="392" t="s">
        <v>75</v>
      </c>
      <c r="C23" s="392"/>
      <c r="D23" s="392"/>
      <c r="E23" s="392"/>
      <c r="F23" s="320"/>
      <c r="G23" s="320"/>
      <c r="H23" s="320"/>
    </row>
    <row r="24" spans="2:8" ht="15.75" x14ac:dyDescent="0.25">
      <c r="B24" s="358"/>
      <c r="C24" s="358"/>
      <c r="D24" s="358"/>
      <c r="E24" s="358"/>
      <c r="F24" s="359"/>
      <c r="G24" s="359"/>
      <c r="H24" s="359"/>
    </row>
    <row r="25" spans="2:8" ht="31.15" customHeight="1" x14ac:dyDescent="0.25">
      <c r="B25" s="392" t="s">
        <v>313</v>
      </c>
      <c r="C25" s="392"/>
      <c r="D25" s="392"/>
      <c r="E25" s="392"/>
      <c r="F25" s="417">
        <f>F28</f>
        <v>0</v>
      </c>
      <c r="G25" s="417"/>
      <c r="H25" s="417"/>
    </row>
    <row r="26" spans="2:8" ht="15.75" x14ac:dyDescent="0.25">
      <c r="B26" s="358" t="s">
        <v>253</v>
      </c>
      <c r="C26" s="358"/>
      <c r="D26" s="358"/>
      <c r="E26" s="358"/>
      <c r="F26" s="359"/>
      <c r="G26" s="359"/>
      <c r="H26" s="359"/>
    </row>
    <row r="27" spans="2:8" ht="31.5" customHeight="1" x14ac:dyDescent="0.25">
      <c r="B27" s="358" t="s">
        <v>254</v>
      </c>
      <c r="C27" s="358"/>
      <c r="D27" s="358"/>
      <c r="E27" s="358"/>
      <c r="F27" s="359"/>
      <c r="G27" s="359"/>
      <c r="H27" s="359"/>
    </row>
    <row r="28" spans="2:8" ht="15.75" x14ac:dyDescent="0.25">
      <c r="B28" s="358" t="s">
        <v>76</v>
      </c>
      <c r="C28" s="358"/>
      <c r="D28" s="358"/>
      <c r="E28" s="358"/>
      <c r="F28" s="318"/>
      <c r="G28" s="318"/>
      <c r="H28" s="318"/>
    </row>
    <row r="29" spans="2:8" ht="15.75" x14ac:dyDescent="0.25">
      <c r="B29" s="503" t="s">
        <v>314</v>
      </c>
      <c r="C29" s="503"/>
      <c r="D29" s="503"/>
      <c r="E29" s="503"/>
      <c r="F29" s="504">
        <f>F33</f>
        <v>14965218.579999998</v>
      </c>
      <c r="G29" s="504"/>
      <c r="H29" s="495"/>
    </row>
    <row r="30" spans="2:8" ht="15.75" x14ac:dyDescent="0.25">
      <c r="B30" s="508"/>
      <c r="C30" s="509"/>
      <c r="D30" s="509"/>
      <c r="E30" s="510"/>
      <c r="F30" s="481"/>
      <c r="G30" s="481"/>
      <c r="H30" s="487"/>
    </row>
    <row r="31" spans="2:8" ht="15.75" x14ac:dyDescent="0.25">
      <c r="B31" s="358" t="s">
        <v>255</v>
      </c>
      <c r="C31" s="358"/>
      <c r="D31" s="358"/>
      <c r="E31" s="358"/>
      <c r="F31" s="320"/>
      <c r="G31" s="320"/>
      <c r="H31" s="320"/>
    </row>
    <row r="32" spans="2:8" ht="31.5" customHeight="1" x14ac:dyDescent="0.25">
      <c r="B32" s="358" t="s">
        <v>256</v>
      </c>
      <c r="C32" s="358"/>
      <c r="D32" s="358"/>
      <c r="E32" s="358"/>
      <c r="F32" s="359"/>
      <c r="G32" s="359"/>
      <c r="H32" s="359"/>
    </row>
    <row r="33" spans="2:17" ht="15.75" x14ac:dyDescent="0.25">
      <c r="B33" s="502" t="s">
        <v>77</v>
      </c>
      <c r="C33" s="502"/>
      <c r="D33" s="502"/>
      <c r="E33" s="502"/>
      <c r="F33" s="318">
        <f>L103</f>
        <v>14965218.579999998</v>
      </c>
      <c r="G33" s="318"/>
      <c r="H33" s="318"/>
    </row>
    <row r="34" spans="2:17" ht="15.75" x14ac:dyDescent="0.25">
      <c r="B34" s="153"/>
      <c r="C34" s="154"/>
      <c r="D34" s="154"/>
      <c r="E34" s="155"/>
      <c r="F34" s="488"/>
      <c r="G34" s="488"/>
      <c r="H34" s="530"/>
    </row>
    <row r="35" spans="2:17" ht="15.75" x14ac:dyDescent="0.25">
      <c r="B35" s="392" t="s">
        <v>257</v>
      </c>
      <c r="C35" s="392"/>
      <c r="D35" s="392"/>
      <c r="E35" s="392"/>
      <c r="F35" s="359"/>
      <c r="G35" s="359"/>
      <c r="H35" s="359"/>
    </row>
    <row r="36" spans="2:17" ht="15.75" x14ac:dyDescent="0.25">
      <c r="B36" s="358"/>
      <c r="C36" s="358"/>
      <c r="D36" s="358"/>
      <c r="E36" s="358"/>
      <c r="F36" s="318"/>
      <c r="G36" s="318"/>
      <c r="H36" s="318"/>
    </row>
    <row r="37" spans="2:17" ht="15.75" x14ac:dyDescent="0.25">
      <c r="B37" s="503" t="s">
        <v>78</v>
      </c>
      <c r="C37" s="503"/>
      <c r="D37" s="503"/>
      <c r="E37" s="503"/>
      <c r="F37" s="504">
        <f>M103</f>
        <v>28094522.950000003</v>
      </c>
      <c r="G37" s="504"/>
      <c r="H37" s="495"/>
    </row>
    <row r="38" spans="2:17" ht="15.75" x14ac:dyDescent="0.25">
      <c r="B38" s="508"/>
      <c r="C38" s="509"/>
      <c r="D38" s="509"/>
      <c r="E38" s="510"/>
      <c r="F38" s="481"/>
      <c r="G38" s="481"/>
      <c r="H38" s="487"/>
    </row>
    <row r="39" spans="2:17" ht="15.75" x14ac:dyDescent="0.25">
      <c r="B39" s="502" t="s">
        <v>79</v>
      </c>
      <c r="C39" s="327"/>
      <c r="D39" s="327"/>
      <c r="E39" s="327"/>
      <c r="F39" s="505">
        <v>15889780.33</v>
      </c>
      <c r="G39" s="506"/>
      <c r="H39" s="507"/>
    </row>
    <row r="40" spans="2:17" ht="15.75" x14ac:dyDescent="0.25">
      <c r="B40" s="511"/>
      <c r="C40" s="512"/>
      <c r="D40" s="512"/>
      <c r="E40" s="513"/>
      <c r="F40" s="488"/>
      <c r="G40" s="489"/>
      <c r="H40" s="490"/>
    </row>
    <row r="41" spans="2:17" ht="15.75" x14ac:dyDescent="0.25">
      <c r="B41" s="514" t="s">
        <v>80</v>
      </c>
      <c r="C41" s="430"/>
      <c r="D41" s="430"/>
      <c r="E41" s="430"/>
      <c r="F41" s="505">
        <v>12204742.620000001</v>
      </c>
      <c r="G41" s="506"/>
      <c r="H41" s="507"/>
    </row>
    <row r="42" spans="2:17" ht="15.75" x14ac:dyDescent="0.25">
      <c r="B42" s="511"/>
      <c r="C42" s="512"/>
      <c r="D42" s="512"/>
      <c r="E42" s="513"/>
      <c r="F42" s="488"/>
      <c r="G42" s="489"/>
      <c r="H42" s="490"/>
    </row>
    <row r="43" spans="2:17" ht="15.75" x14ac:dyDescent="0.25">
      <c r="B43" s="358" t="s">
        <v>81</v>
      </c>
      <c r="C43" s="358"/>
      <c r="D43" s="358"/>
      <c r="E43" s="358"/>
      <c r="F43" s="359">
        <v>0</v>
      </c>
      <c r="G43" s="359"/>
      <c r="H43" s="359"/>
    </row>
    <row r="44" spans="2:17" ht="15.75" x14ac:dyDescent="0.25">
      <c r="B44" s="515" t="s">
        <v>82</v>
      </c>
      <c r="C44" s="515"/>
      <c r="D44" s="515"/>
      <c r="E44" s="515"/>
      <c r="F44" s="495">
        <f>I103</f>
        <v>43059741.530000001</v>
      </c>
      <c r="G44" s="495"/>
      <c r="H44" s="495"/>
    </row>
    <row r="45" spans="2:17" ht="15.75" x14ac:dyDescent="0.25">
      <c r="B45" s="531"/>
      <c r="C45" s="531"/>
      <c r="D45" s="531"/>
      <c r="E45" s="531"/>
      <c r="F45" s="487"/>
      <c r="G45" s="487"/>
      <c r="H45" s="487"/>
    </row>
    <row r="47" spans="2:17" ht="15.75" x14ac:dyDescent="0.25">
      <c r="B47" s="310" t="s">
        <v>83</v>
      </c>
      <c r="C47" s="310"/>
      <c r="D47" s="310"/>
      <c r="E47" s="310"/>
      <c r="F47" s="310"/>
      <c r="G47" s="310"/>
      <c r="H47" s="310"/>
    </row>
    <row r="48" spans="2:17" ht="15.75" x14ac:dyDescent="0.25">
      <c r="B48" s="311" t="s">
        <v>84</v>
      </c>
      <c r="C48" s="311" t="s">
        <v>85</v>
      </c>
      <c r="D48" s="311" t="s">
        <v>86</v>
      </c>
      <c r="E48" s="311" t="s">
        <v>87</v>
      </c>
      <c r="F48" s="311" t="s">
        <v>88</v>
      </c>
      <c r="G48" s="311" t="s">
        <v>89</v>
      </c>
      <c r="H48" s="311" t="s">
        <v>90</v>
      </c>
      <c r="I48" s="311" t="s">
        <v>91</v>
      </c>
      <c r="J48" s="311"/>
      <c r="K48" s="311"/>
      <c r="L48" s="311"/>
      <c r="M48" s="311"/>
      <c r="N48" s="311" t="s">
        <v>6</v>
      </c>
      <c r="O48" s="311"/>
      <c r="P48" s="311" t="s">
        <v>92</v>
      </c>
      <c r="Q48" s="311" t="s">
        <v>93</v>
      </c>
    </row>
    <row r="49" spans="2:17" ht="15.75" x14ac:dyDescent="0.25">
      <c r="B49" s="311"/>
      <c r="C49" s="311"/>
      <c r="D49" s="311"/>
      <c r="E49" s="311"/>
      <c r="F49" s="311"/>
      <c r="G49" s="311"/>
      <c r="H49" s="311"/>
      <c r="I49" s="311" t="s">
        <v>45</v>
      </c>
      <c r="J49" s="311" t="s">
        <v>94</v>
      </c>
      <c r="K49" s="311"/>
      <c r="L49" s="311"/>
      <c r="M49" s="311" t="s">
        <v>752</v>
      </c>
      <c r="N49" s="311" t="s">
        <v>96</v>
      </c>
      <c r="O49" s="311" t="s">
        <v>97</v>
      </c>
      <c r="P49" s="311"/>
      <c r="Q49" s="311"/>
    </row>
    <row r="50" spans="2:17" ht="94.5" x14ac:dyDescent="0.25">
      <c r="B50" s="311"/>
      <c r="C50" s="311"/>
      <c r="D50" s="311"/>
      <c r="E50" s="311"/>
      <c r="F50" s="311"/>
      <c r="G50" s="311"/>
      <c r="H50" s="311"/>
      <c r="I50" s="311"/>
      <c r="J50" s="3" t="s">
        <v>98</v>
      </c>
      <c r="K50" s="3" t="s">
        <v>99</v>
      </c>
      <c r="L50" s="3" t="s">
        <v>100</v>
      </c>
      <c r="M50" s="311"/>
      <c r="N50" s="311"/>
      <c r="O50" s="311"/>
      <c r="P50" s="311"/>
      <c r="Q50" s="311"/>
    </row>
    <row r="51" spans="2:17" ht="15.75" x14ac:dyDescent="0.25">
      <c r="B51" s="4">
        <v>1</v>
      </c>
      <c r="C51" s="4">
        <v>2</v>
      </c>
      <c r="D51" s="4">
        <v>3</v>
      </c>
      <c r="E51" s="4">
        <v>4</v>
      </c>
      <c r="F51" s="4">
        <v>5</v>
      </c>
      <c r="G51" s="4">
        <v>6</v>
      </c>
      <c r="H51" s="4">
        <v>7</v>
      </c>
      <c r="I51" s="151">
        <v>8</v>
      </c>
      <c r="J51" s="151">
        <v>9</v>
      </c>
      <c r="K51" s="151">
        <v>10</v>
      </c>
      <c r="L51" s="151">
        <v>11</v>
      </c>
      <c r="M51" s="151">
        <v>12</v>
      </c>
      <c r="N51" s="4">
        <v>13</v>
      </c>
      <c r="O51" s="4">
        <v>14</v>
      </c>
      <c r="P51" s="4">
        <v>15</v>
      </c>
      <c r="Q51" s="4">
        <v>16</v>
      </c>
    </row>
    <row r="52" spans="2:17" ht="15.6" customHeight="1" x14ac:dyDescent="0.25">
      <c r="B52" s="458" t="s">
        <v>383</v>
      </c>
      <c r="C52" s="459" t="s">
        <v>101</v>
      </c>
      <c r="D52" s="300" t="s">
        <v>384</v>
      </c>
      <c r="E52" s="300" t="s">
        <v>385</v>
      </c>
      <c r="F52" s="459" t="s">
        <v>261</v>
      </c>
      <c r="G52" s="300" t="s">
        <v>262</v>
      </c>
      <c r="H52" s="491" t="s">
        <v>102</v>
      </c>
      <c r="I52" s="223">
        <f>I69+I75+I79+I85+I95</f>
        <v>43059741.530000001</v>
      </c>
      <c r="J52" s="64">
        <f>J69+J75+J79+J85+J95</f>
        <v>0</v>
      </c>
      <c r="K52" s="64">
        <f>K69+K75+K79+K85+K95</f>
        <v>0</v>
      </c>
      <c r="L52" s="64">
        <f>L69+L75+L79+L85+L95</f>
        <v>14965218.579999998</v>
      </c>
      <c r="M52" s="64">
        <f>M69+M75+M79+M85+M95</f>
        <v>28094522.950000003</v>
      </c>
      <c r="N52" s="298" t="s">
        <v>386</v>
      </c>
      <c r="O52" s="12">
        <f>O69+O75+O79+O85+O95</f>
        <v>8115</v>
      </c>
      <c r="P52" s="518"/>
      <c r="Q52" s="324"/>
    </row>
    <row r="53" spans="2:17" ht="15.6" customHeight="1" x14ac:dyDescent="0.25">
      <c r="B53" s="458"/>
      <c r="C53" s="459"/>
      <c r="D53" s="300"/>
      <c r="E53" s="300"/>
      <c r="F53" s="459"/>
      <c r="G53" s="300"/>
      <c r="H53" s="491"/>
      <c r="I53" s="227"/>
      <c r="J53" s="174"/>
      <c r="K53" s="174"/>
      <c r="L53" s="184"/>
      <c r="M53" s="184"/>
      <c r="N53" s="298"/>
      <c r="O53" s="199"/>
      <c r="P53" s="518"/>
      <c r="Q53" s="324"/>
    </row>
    <row r="54" spans="2:17" ht="15.75" x14ac:dyDescent="0.25">
      <c r="B54" s="458"/>
      <c r="C54" s="459"/>
      <c r="D54" s="300"/>
      <c r="E54" s="300"/>
      <c r="F54" s="459"/>
      <c r="G54" s="300"/>
      <c r="H54" s="491"/>
      <c r="I54" s="228"/>
      <c r="J54" s="229"/>
      <c r="K54" s="229"/>
      <c r="L54" s="229"/>
      <c r="M54" s="229"/>
      <c r="N54" s="484"/>
      <c r="O54" s="53" t="s">
        <v>23</v>
      </c>
      <c r="P54" s="518"/>
      <c r="Q54" s="324"/>
    </row>
    <row r="55" spans="2:17" ht="15.75" x14ac:dyDescent="0.25">
      <c r="B55" s="458"/>
      <c r="C55" s="459"/>
      <c r="D55" s="300"/>
      <c r="E55" s="300"/>
      <c r="F55" s="459"/>
      <c r="G55" s="300"/>
      <c r="H55" s="459"/>
      <c r="I55" s="185"/>
      <c r="J55" s="174"/>
      <c r="K55" s="174"/>
      <c r="L55" s="174"/>
      <c r="M55" s="174"/>
      <c r="N55" s="301" t="s">
        <v>387</v>
      </c>
      <c r="O55" s="12">
        <f>O70+O76+O81+O87+O97</f>
        <v>3714</v>
      </c>
      <c r="P55" s="419"/>
      <c r="Q55" s="325"/>
    </row>
    <row r="56" spans="2:17" ht="15.75" x14ac:dyDescent="0.25">
      <c r="B56" s="458"/>
      <c r="C56" s="459"/>
      <c r="D56" s="300"/>
      <c r="E56" s="300"/>
      <c r="F56" s="459"/>
      <c r="G56" s="300"/>
      <c r="H56" s="491"/>
      <c r="I56" s="185"/>
      <c r="J56" s="174"/>
      <c r="K56" s="174"/>
      <c r="L56" s="174"/>
      <c r="M56" s="174"/>
      <c r="N56" s="519"/>
      <c r="O56" s="199"/>
      <c r="P56" s="518"/>
      <c r="Q56" s="324"/>
    </row>
    <row r="57" spans="2:17" ht="15.75" x14ac:dyDescent="0.25">
      <c r="B57" s="458"/>
      <c r="C57" s="459"/>
      <c r="D57" s="300"/>
      <c r="E57" s="300"/>
      <c r="F57" s="459"/>
      <c r="G57" s="300"/>
      <c r="H57" s="491"/>
      <c r="I57" s="185"/>
      <c r="J57" s="174"/>
      <c r="K57" s="174"/>
      <c r="L57" s="174"/>
      <c r="M57" s="174"/>
      <c r="N57" s="519"/>
      <c r="O57" s="11" t="s">
        <v>23</v>
      </c>
      <c r="P57" s="518"/>
      <c r="Q57" s="324"/>
    </row>
    <row r="58" spans="2:17" ht="15.75" x14ac:dyDescent="0.25">
      <c r="B58" s="458"/>
      <c r="C58" s="459"/>
      <c r="D58" s="300"/>
      <c r="E58" s="300"/>
      <c r="F58" s="459"/>
      <c r="G58" s="300"/>
      <c r="H58" s="491"/>
      <c r="I58" s="185"/>
      <c r="J58" s="174"/>
      <c r="K58" s="174"/>
      <c r="L58" s="174"/>
      <c r="M58" s="174"/>
      <c r="N58" s="293" t="s">
        <v>388</v>
      </c>
      <c r="O58" s="259">
        <f>SUM(O71,O77,O82,O89,O99)</f>
        <v>54.56</v>
      </c>
      <c r="P58" s="518"/>
      <c r="Q58" s="324"/>
    </row>
    <row r="59" spans="2:17" ht="15.75" x14ac:dyDescent="0.25">
      <c r="B59" s="458"/>
      <c r="C59" s="459"/>
      <c r="D59" s="300"/>
      <c r="E59" s="300"/>
      <c r="F59" s="459"/>
      <c r="G59" s="300"/>
      <c r="H59" s="491"/>
      <c r="I59" s="185"/>
      <c r="J59" s="174"/>
      <c r="K59" s="174"/>
      <c r="L59" s="174"/>
      <c r="M59" s="174"/>
      <c r="N59" s="296"/>
      <c r="O59" s="260"/>
      <c r="P59" s="518"/>
      <c r="Q59" s="324"/>
    </row>
    <row r="60" spans="2:17" ht="15.75" x14ac:dyDescent="0.25">
      <c r="B60" s="458"/>
      <c r="C60" s="459"/>
      <c r="D60" s="300"/>
      <c r="E60" s="300"/>
      <c r="F60" s="459"/>
      <c r="G60" s="300"/>
      <c r="H60" s="491"/>
      <c r="I60" s="185"/>
      <c r="J60" s="174"/>
      <c r="K60" s="174"/>
      <c r="L60" s="174"/>
      <c r="M60" s="174"/>
      <c r="N60" s="296"/>
      <c r="O60" s="53" t="s">
        <v>23</v>
      </c>
      <c r="P60" s="518"/>
      <c r="Q60" s="324"/>
    </row>
    <row r="61" spans="2:17" ht="15.75" x14ac:dyDescent="0.25">
      <c r="B61" s="458"/>
      <c r="C61" s="459"/>
      <c r="D61" s="300"/>
      <c r="E61" s="300"/>
      <c r="F61" s="459"/>
      <c r="G61" s="300"/>
      <c r="H61" s="491"/>
      <c r="I61" s="185"/>
      <c r="J61" s="174"/>
      <c r="K61" s="174"/>
      <c r="L61" s="174"/>
      <c r="M61" s="174"/>
      <c r="N61" s="298" t="s">
        <v>389</v>
      </c>
      <c r="O61" s="261">
        <f>O72+O78+O83+O91+O101</f>
        <v>92.16</v>
      </c>
      <c r="P61" s="518"/>
      <c r="Q61" s="324"/>
    </row>
    <row r="62" spans="2:17" ht="15.75" x14ac:dyDescent="0.25">
      <c r="B62" s="458"/>
      <c r="C62" s="459"/>
      <c r="D62" s="300"/>
      <c r="E62" s="300"/>
      <c r="F62" s="459"/>
      <c r="G62" s="300"/>
      <c r="H62" s="491"/>
      <c r="I62" s="185"/>
      <c r="J62" s="174"/>
      <c r="K62" s="174"/>
      <c r="L62" s="174"/>
      <c r="M62" s="174"/>
      <c r="N62" s="335"/>
      <c r="O62" s="226"/>
      <c r="P62" s="518"/>
      <c r="Q62" s="324"/>
    </row>
    <row r="63" spans="2:17" ht="15.75" x14ac:dyDescent="0.25">
      <c r="B63" s="458"/>
      <c r="C63" s="459"/>
      <c r="D63" s="300"/>
      <c r="E63" s="300"/>
      <c r="F63" s="459"/>
      <c r="G63" s="300"/>
      <c r="H63" s="491"/>
      <c r="I63" s="185"/>
      <c r="J63" s="174"/>
      <c r="K63" s="174"/>
      <c r="L63" s="174"/>
      <c r="M63" s="174"/>
      <c r="N63" s="335"/>
      <c r="O63" s="53" t="s">
        <v>23</v>
      </c>
      <c r="P63" s="518"/>
      <c r="Q63" s="324"/>
    </row>
    <row r="64" spans="2:17" ht="15.75" x14ac:dyDescent="0.25">
      <c r="B64" s="458"/>
      <c r="C64" s="459"/>
      <c r="D64" s="300"/>
      <c r="E64" s="300"/>
      <c r="F64" s="459"/>
      <c r="G64" s="300"/>
      <c r="H64" s="491"/>
      <c r="I64" s="185"/>
      <c r="J64" s="174"/>
      <c r="K64" s="174"/>
      <c r="L64" s="174"/>
      <c r="M64" s="174"/>
      <c r="N64" s="519" t="s">
        <v>390</v>
      </c>
      <c r="O64" s="12">
        <f>O73+O84+O93</f>
        <v>17322</v>
      </c>
      <c r="P64" s="518"/>
      <c r="Q64" s="324"/>
    </row>
    <row r="65" spans="2:17" ht="15.75" x14ac:dyDescent="0.25">
      <c r="B65" s="458"/>
      <c r="C65" s="459"/>
      <c r="D65" s="300"/>
      <c r="E65" s="300"/>
      <c r="F65" s="459"/>
      <c r="G65" s="300"/>
      <c r="H65" s="491"/>
      <c r="I65" s="185"/>
      <c r="J65" s="174"/>
      <c r="K65" s="174"/>
      <c r="L65" s="174"/>
      <c r="M65" s="174"/>
      <c r="N65" s="519"/>
      <c r="O65" s="199"/>
      <c r="P65" s="518"/>
      <c r="Q65" s="324"/>
    </row>
    <row r="66" spans="2:17" ht="22.5" customHeight="1" x14ac:dyDescent="0.25">
      <c r="B66" s="458"/>
      <c r="C66" s="459"/>
      <c r="D66" s="300"/>
      <c r="E66" s="300"/>
      <c r="F66" s="459"/>
      <c r="G66" s="300"/>
      <c r="H66" s="491"/>
      <c r="I66" s="185"/>
      <c r="J66" s="174"/>
      <c r="K66" s="174"/>
      <c r="L66" s="174"/>
      <c r="M66" s="174"/>
      <c r="N66" s="519"/>
      <c r="O66" s="11" t="s">
        <v>23</v>
      </c>
      <c r="P66" s="518"/>
      <c r="Q66" s="324"/>
    </row>
    <row r="67" spans="2:17" ht="15.75" x14ac:dyDescent="0.25">
      <c r="B67" s="458"/>
      <c r="C67" s="459"/>
      <c r="D67" s="300"/>
      <c r="E67" s="300"/>
      <c r="F67" s="459"/>
      <c r="G67" s="300"/>
      <c r="H67" s="491"/>
      <c r="I67" s="185"/>
      <c r="J67" s="174"/>
      <c r="K67" s="174"/>
      <c r="L67" s="174"/>
      <c r="M67" s="174"/>
      <c r="N67" s="517" t="s">
        <v>391</v>
      </c>
      <c r="O67" s="262">
        <f>O74</f>
        <v>2670</v>
      </c>
      <c r="P67" s="518"/>
      <c r="Q67" s="324"/>
    </row>
    <row r="68" spans="2:17" ht="15.75" x14ac:dyDescent="0.25">
      <c r="B68" s="458"/>
      <c r="C68" s="459"/>
      <c r="D68" s="300"/>
      <c r="E68" s="300"/>
      <c r="F68" s="459"/>
      <c r="G68" s="300"/>
      <c r="H68" s="491"/>
      <c r="I68" s="200"/>
      <c r="J68" s="197"/>
      <c r="K68" s="197"/>
      <c r="L68" s="197"/>
      <c r="M68" s="197"/>
      <c r="N68" s="517"/>
      <c r="O68" s="11" t="s">
        <v>23</v>
      </c>
      <c r="P68" s="518"/>
      <c r="Q68" s="324"/>
    </row>
    <row r="69" spans="2:17" ht="50.25" customHeight="1" x14ac:dyDescent="0.25">
      <c r="B69" s="293" t="s">
        <v>392</v>
      </c>
      <c r="C69" s="453"/>
      <c r="D69" s="293" t="s">
        <v>393</v>
      </c>
      <c r="E69" s="293" t="s">
        <v>272</v>
      </c>
      <c r="F69" s="453"/>
      <c r="G69" s="293" t="s">
        <v>262</v>
      </c>
      <c r="H69" s="453"/>
      <c r="I69" s="147">
        <f>SUM(J69:M69)</f>
        <v>8684493.1999999993</v>
      </c>
      <c r="J69" s="143">
        <v>0</v>
      </c>
      <c r="K69" s="140">
        <v>0</v>
      </c>
      <c r="L69" s="140">
        <v>4342246.55</v>
      </c>
      <c r="M69" s="140">
        <v>4342246.6500000004</v>
      </c>
      <c r="N69" s="24" t="s">
        <v>386</v>
      </c>
      <c r="O69" s="45">
        <v>7184</v>
      </c>
      <c r="P69" s="324" t="s">
        <v>508</v>
      </c>
      <c r="Q69" s="324" t="s">
        <v>394</v>
      </c>
    </row>
    <row r="70" spans="2:17" ht="48.75" customHeight="1" x14ac:dyDescent="0.25">
      <c r="B70" s="296"/>
      <c r="C70" s="443"/>
      <c r="D70" s="296"/>
      <c r="E70" s="296"/>
      <c r="F70" s="443"/>
      <c r="G70" s="296"/>
      <c r="H70" s="443"/>
      <c r="I70" s="147"/>
      <c r="J70" s="143"/>
      <c r="K70" s="140"/>
      <c r="L70" s="140"/>
      <c r="M70" s="140"/>
      <c r="N70" s="24" t="s">
        <v>387</v>
      </c>
      <c r="O70" s="48">
        <v>633</v>
      </c>
      <c r="P70" s="325"/>
      <c r="Q70" s="325"/>
    </row>
    <row r="71" spans="2:17" ht="48.75" customHeight="1" x14ac:dyDescent="0.25">
      <c r="B71" s="296"/>
      <c r="C71" s="443"/>
      <c r="D71" s="296"/>
      <c r="E71" s="296"/>
      <c r="F71" s="443"/>
      <c r="G71" s="296"/>
      <c r="H71" s="443"/>
      <c r="I71" s="147"/>
      <c r="J71" s="143"/>
      <c r="K71" s="140"/>
      <c r="L71" s="140"/>
      <c r="M71" s="140"/>
      <c r="N71" s="24" t="s">
        <v>395</v>
      </c>
      <c r="O71" s="32">
        <v>10.84</v>
      </c>
      <c r="P71" s="325"/>
      <c r="Q71" s="325"/>
    </row>
    <row r="72" spans="2:17" ht="47.25" x14ac:dyDescent="0.25">
      <c r="B72" s="296"/>
      <c r="C72" s="443"/>
      <c r="D72" s="296"/>
      <c r="E72" s="296"/>
      <c r="F72" s="443"/>
      <c r="G72" s="296"/>
      <c r="H72" s="443"/>
      <c r="I72" s="147"/>
      <c r="J72" s="143"/>
      <c r="K72" s="140"/>
      <c r="L72" s="140"/>
      <c r="M72" s="140"/>
      <c r="N72" s="24" t="s">
        <v>389</v>
      </c>
      <c r="O72" s="263">
        <v>10.89</v>
      </c>
      <c r="P72" s="325"/>
      <c r="Q72" s="325"/>
    </row>
    <row r="73" spans="2:17" ht="47.25" x14ac:dyDescent="0.25">
      <c r="B73" s="296"/>
      <c r="C73" s="443"/>
      <c r="D73" s="296"/>
      <c r="E73" s="296"/>
      <c r="F73" s="443"/>
      <c r="G73" s="296"/>
      <c r="H73" s="443"/>
      <c r="I73" s="147"/>
      <c r="J73" s="143"/>
      <c r="K73" s="140"/>
      <c r="L73" s="140"/>
      <c r="M73" s="140"/>
      <c r="N73" s="24" t="s">
        <v>396</v>
      </c>
      <c r="O73" s="45">
        <v>744</v>
      </c>
      <c r="P73" s="325"/>
      <c r="Q73" s="325"/>
    </row>
    <row r="74" spans="2:17" ht="31.5" x14ac:dyDescent="0.25">
      <c r="B74" s="297"/>
      <c r="C74" s="444"/>
      <c r="D74" s="297"/>
      <c r="E74" s="297"/>
      <c r="F74" s="444"/>
      <c r="G74" s="297"/>
      <c r="H74" s="444"/>
      <c r="I74" s="150"/>
      <c r="J74" s="144"/>
      <c r="K74" s="141"/>
      <c r="L74" s="141"/>
      <c r="M74" s="141"/>
      <c r="N74" s="24" t="s">
        <v>397</v>
      </c>
      <c r="O74" s="40">
        <v>2670</v>
      </c>
      <c r="P74" s="326"/>
      <c r="Q74" s="326"/>
    </row>
    <row r="75" spans="2:17" ht="50.25" customHeight="1" x14ac:dyDescent="0.25">
      <c r="B75" s="293" t="s">
        <v>398</v>
      </c>
      <c r="C75" s="453"/>
      <c r="D75" s="293" t="s">
        <v>399</v>
      </c>
      <c r="E75" s="293" t="s">
        <v>281</v>
      </c>
      <c r="F75" s="453"/>
      <c r="G75" s="293" t="s">
        <v>262</v>
      </c>
      <c r="H75" s="453"/>
      <c r="I75" s="148">
        <f>SUM(J75:M75)</f>
        <v>3093195.03</v>
      </c>
      <c r="J75" s="92">
        <v>0</v>
      </c>
      <c r="K75" s="73">
        <v>0</v>
      </c>
      <c r="L75" s="73">
        <v>1017968.86</v>
      </c>
      <c r="M75" s="73">
        <v>2075226.17</v>
      </c>
      <c r="N75" s="24" t="s">
        <v>386</v>
      </c>
      <c r="O75" s="32">
        <v>260</v>
      </c>
      <c r="P75" s="324" t="s">
        <v>335</v>
      </c>
      <c r="Q75" s="324" t="s">
        <v>277</v>
      </c>
    </row>
    <row r="76" spans="2:17" ht="48.75" customHeight="1" x14ac:dyDescent="0.25">
      <c r="B76" s="296"/>
      <c r="C76" s="443"/>
      <c r="D76" s="296"/>
      <c r="E76" s="296"/>
      <c r="F76" s="443"/>
      <c r="G76" s="296"/>
      <c r="H76" s="443"/>
      <c r="I76" s="149"/>
      <c r="J76" s="143"/>
      <c r="K76" s="140"/>
      <c r="L76" s="140"/>
      <c r="M76" s="140"/>
      <c r="N76" s="24" t="s">
        <v>387</v>
      </c>
      <c r="O76" s="32">
        <v>298</v>
      </c>
      <c r="P76" s="325"/>
      <c r="Q76" s="325"/>
    </row>
    <row r="77" spans="2:17" ht="48.75" customHeight="1" x14ac:dyDescent="0.25">
      <c r="B77" s="296"/>
      <c r="C77" s="443"/>
      <c r="D77" s="296"/>
      <c r="E77" s="296"/>
      <c r="F77" s="443"/>
      <c r="G77" s="296"/>
      <c r="H77" s="443"/>
      <c r="I77" s="149"/>
      <c r="J77" s="143"/>
      <c r="K77" s="140"/>
      <c r="L77" s="140"/>
      <c r="M77" s="140"/>
      <c r="N77" s="24" t="s">
        <v>395</v>
      </c>
      <c r="O77" s="135">
        <v>8</v>
      </c>
      <c r="P77" s="325"/>
      <c r="Q77" s="325"/>
    </row>
    <row r="78" spans="2:17" ht="48.75" customHeight="1" x14ac:dyDescent="0.25">
      <c r="B78" s="296"/>
      <c r="C78" s="443"/>
      <c r="D78" s="296"/>
      <c r="E78" s="296"/>
      <c r="F78" s="443"/>
      <c r="G78" s="296"/>
      <c r="H78" s="443"/>
      <c r="I78" s="149"/>
      <c r="J78" s="143"/>
      <c r="K78" s="140"/>
      <c r="L78" s="140"/>
      <c r="M78" s="140"/>
      <c r="N78" s="24" t="s">
        <v>389</v>
      </c>
      <c r="O78" s="48">
        <v>9.56</v>
      </c>
      <c r="P78" s="325"/>
      <c r="Q78" s="325"/>
    </row>
    <row r="79" spans="2:17" ht="15.75" x14ac:dyDescent="0.25">
      <c r="B79" s="293" t="s">
        <v>400</v>
      </c>
      <c r="C79" s="453"/>
      <c r="D79" s="293" t="s">
        <v>401</v>
      </c>
      <c r="E79" s="293" t="s">
        <v>356</v>
      </c>
      <c r="F79" s="453"/>
      <c r="G79" s="293" t="s">
        <v>262</v>
      </c>
      <c r="H79" s="453"/>
      <c r="I79" s="148">
        <f>SUM(J79:M79)</f>
        <v>17053726.920000002</v>
      </c>
      <c r="J79" s="92">
        <v>0</v>
      </c>
      <c r="K79" s="73">
        <v>0</v>
      </c>
      <c r="L79" s="73">
        <v>5101002.3600000003</v>
      </c>
      <c r="M79" s="73">
        <v>11952724.560000001</v>
      </c>
      <c r="N79" s="293" t="s">
        <v>386</v>
      </c>
      <c r="O79" s="324">
        <v>388</v>
      </c>
      <c r="P79" s="324" t="s">
        <v>740</v>
      </c>
      <c r="Q79" s="324" t="s">
        <v>741</v>
      </c>
    </row>
    <row r="80" spans="2:17" ht="34.5" customHeight="1" x14ac:dyDescent="0.25">
      <c r="B80" s="296"/>
      <c r="C80" s="443"/>
      <c r="D80" s="296"/>
      <c r="E80" s="296"/>
      <c r="F80" s="443"/>
      <c r="G80" s="296"/>
      <c r="H80" s="443"/>
      <c r="I80" s="220"/>
      <c r="J80" s="143"/>
      <c r="K80" s="140"/>
      <c r="L80" s="219"/>
      <c r="M80" s="219"/>
      <c r="N80" s="297"/>
      <c r="O80" s="326"/>
      <c r="P80" s="325"/>
      <c r="Q80" s="325"/>
    </row>
    <row r="81" spans="2:17" ht="50.25" customHeight="1" x14ac:dyDescent="0.25">
      <c r="B81" s="296"/>
      <c r="C81" s="443"/>
      <c r="D81" s="296"/>
      <c r="E81" s="296"/>
      <c r="F81" s="443"/>
      <c r="G81" s="296"/>
      <c r="H81" s="443"/>
      <c r="I81" s="149"/>
      <c r="J81" s="143"/>
      <c r="K81" s="140"/>
      <c r="L81" s="140"/>
      <c r="M81" s="140"/>
      <c r="N81" s="24" t="s">
        <v>387</v>
      </c>
      <c r="O81" s="40">
        <v>1410</v>
      </c>
      <c r="P81" s="325"/>
      <c r="Q81" s="325"/>
    </row>
    <row r="82" spans="2:17" ht="47.25" customHeight="1" x14ac:dyDescent="0.25">
      <c r="B82" s="296"/>
      <c r="C82" s="443"/>
      <c r="D82" s="296"/>
      <c r="E82" s="296"/>
      <c r="F82" s="443"/>
      <c r="G82" s="296"/>
      <c r="H82" s="443"/>
      <c r="I82" s="149"/>
      <c r="J82" s="143"/>
      <c r="K82" s="140"/>
      <c r="L82" s="140"/>
      <c r="M82" s="140"/>
      <c r="N82" s="24" t="s">
        <v>395</v>
      </c>
      <c r="O82" s="32">
        <v>26.92</v>
      </c>
      <c r="P82" s="325"/>
      <c r="Q82" s="325"/>
    </row>
    <row r="83" spans="2:17" ht="47.25" x14ac:dyDescent="0.25">
      <c r="B83" s="296"/>
      <c r="C83" s="443"/>
      <c r="D83" s="296"/>
      <c r="E83" s="296"/>
      <c r="F83" s="443"/>
      <c r="G83" s="296"/>
      <c r="H83" s="443"/>
      <c r="I83" s="149"/>
      <c r="J83" s="143"/>
      <c r="K83" s="140"/>
      <c r="L83" s="140"/>
      <c r="M83" s="140"/>
      <c r="N83" s="24" t="s">
        <v>389</v>
      </c>
      <c r="O83" s="48">
        <v>39.36</v>
      </c>
      <c r="P83" s="325"/>
      <c r="Q83" s="325"/>
    </row>
    <row r="84" spans="2:17" ht="49.5" customHeight="1" x14ac:dyDescent="0.25">
      <c r="B84" s="296"/>
      <c r="C84" s="443"/>
      <c r="D84" s="296"/>
      <c r="E84" s="296"/>
      <c r="F84" s="443"/>
      <c r="G84" s="296"/>
      <c r="H84" s="443"/>
      <c r="I84" s="149"/>
      <c r="J84" s="143"/>
      <c r="K84" s="140"/>
      <c r="L84" s="140"/>
      <c r="M84" s="140"/>
      <c r="N84" s="24" t="s">
        <v>396</v>
      </c>
      <c r="O84" s="39">
        <v>15736</v>
      </c>
      <c r="P84" s="325"/>
      <c r="Q84" s="325"/>
    </row>
    <row r="85" spans="2:17" ht="15.75" x14ac:dyDescent="0.25">
      <c r="B85" s="293" t="s">
        <v>402</v>
      </c>
      <c r="C85" s="453"/>
      <c r="D85" s="293" t="s">
        <v>403</v>
      </c>
      <c r="E85" s="293" t="s">
        <v>293</v>
      </c>
      <c r="F85" s="453"/>
      <c r="G85" s="293" t="s">
        <v>262</v>
      </c>
      <c r="H85" s="453"/>
      <c r="I85" s="224">
        <f>SUM(J85:M85)</f>
        <v>11676291.890000001</v>
      </c>
      <c r="J85" s="225">
        <v>0</v>
      </c>
      <c r="K85" s="173">
        <v>0</v>
      </c>
      <c r="L85" s="173">
        <v>3546775.44</v>
      </c>
      <c r="M85" s="173">
        <v>8129516.4500000002</v>
      </c>
      <c r="N85" s="298" t="s">
        <v>386</v>
      </c>
      <c r="O85" s="25">
        <f>133</f>
        <v>133</v>
      </c>
      <c r="P85" s="353" t="s">
        <v>335</v>
      </c>
      <c r="Q85" s="324" t="s">
        <v>528</v>
      </c>
    </row>
    <row r="86" spans="2:17" ht="36" customHeight="1" x14ac:dyDescent="0.25">
      <c r="B86" s="296"/>
      <c r="C86" s="443"/>
      <c r="D86" s="296"/>
      <c r="E86" s="296"/>
      <c r="F86" s="443"/>
      <c r="G86" s="296"/>
      <c r="H86" s="443"/>
      <c r="I86" s="187"/>
      <c r="J86" s="143"/>
      <c r="K86" s="140"/>
      <c r="L86" s="188"/>
      <c r="M86" s="188"/>
      <c r="N86" s="340"/>
      <c r="O86" s="183"/>
      <c r="P86" s="354"/>
      <c r="Q86" s="325"/>
    </row>
    <row r="87" spans="2:17" ht="15.75" x14ac:dyDescent="0.25">
      <c r="B87" s="296"/>
      <c r="C87" s="443"/>
      <c r="D87" s="296"/>
      <c r="E87" s="296"/>
      <c r="F87" s="443"/>
      <c r="G87" s="296"/>
      <c r="H87" s="443"/>
      <c r="I87" s="187"/>
      <c r="J87" s="143"/>
      <c r="K87" s="140"/>
      <c r="L87" s="188"/>
      <c r="M87" s="188"/>
      <c r="N87" s="298" t="s">
        <v>387</v>
      </c>
      <c r="O87" s="39">
        <v>1160</v>
      </c>
      <c r="P87" s="354"/>
      <c r="Q87" s="325"/>
    </row>
    <row r="88" spans="2:17" ht="37.5" customHeight="1" x14ac:dyDescent="0.25">
      <c r="B88" s="296"/>
      <c r="C88" s="443"/>
      <c r="D88" s="296"/>
      <c r="E88" s="296"/>
      <c r="F88" s="443"/>
      <c r="G88" s="296"/>
      <c r="H88" s="443"/>
      <c r="I88" s="187"/>
      <c r="J88" s="143"/>
      <c r="K88" s="140"/>
      <c r="L88" s="188"/>
      <c r="M88" s="188"/>
      <c r="N88" s="340"/>
      <c r="O88" s="199"/>
      <c r="P88" s="354"/>
      <c r="Q88" s="325"/>
    </row>
    <row r="89" spans="2:17" ht="15.75" x14ac:dyDescent="0.25">
      <c r="B89" s="296"/>
      <c r="C89" s="443"/>
      <c r="D89" s="296"/>
      <c r="E89" s="296"/>
      <c r="F89" s="443"/>
      <c r="G89" s="296"/>
      <c r="H89" s="443"/>
      <c r="I89" s="149"/>
      <c r="J89" s="143"/>
      <c r="K89" s="140"/>
      <c r="L89" s="140"/>
      <c r="M89" s="140"/>
      <c r="N89" s="298" t="s">
        <v>395</v>
      </c>
      <c r="O89" s="25">
        <f>5</f>
        <v>5</v>
      </c>
      <c r="P89" s="354"/>
      <c r="Q89" s="325"/>
    </row>
    <row r="90" spans="2:17" ht="36.75" customHeight="1" x14ac:dyDescent="0.25">
      <c r="B90" s="296"/>
      <c r="C90" s="443"/>
      <c r="D90" s="296"/>
      <c r="E90" s="296"/>
      <c r="F90" s="443"/>
      <c r="G90" s="296"/>
      <c r="H90" s="443"/>
      <c r="I90" s="149"/>
      <c r="J90" s="143"/>
      <c r="K90" s="140"/>
      <c r="L90" s="140"/>
      <c r="M90" s="140"/>
      <c r="N90" s="340"/>
      <c r="O90" s="183"/>
      <c r="P90" s="354"/>
      <c r="Q90" s="325"/>
    </row>
    <row r="91" spans="2:17" ht="15.75" x14ac:dyDescent="0.25">
      <c r="B91" s="296"/>
      <c r="C91" s="443"/>
      <c r="D91" s="296"/>
      <c r="E91" s="296"/>
      <c r="F91" s="443"/>
      <c r="G91" s="296"/>
      <c r="H91" s="443"/>
      <c r="I91" s="149"/>
      <c r="J91" s="143"/>
      <c r="K91" s="140"/>
      <c r="L91" s="140"/>
      <c r="M91" s="140"/>
      <c r="N91" s="298" t="s">
        <v>389</v>
      </c>
      <c r="O91" s="25">
        <f>6+7.95+3.44+5.78+0.9+1.98</f>
        <v>26.05</v>
      </c>
      <c r="P91" s="354"/>
      <c r="Q91" s="325"/>
    </row>
    <row r="92" spans="2:17" ht="38.25" customHeight="1" x14ac:dyDescent="0.25">
      <c r="B92" s="296"/>
      <c r="C92" s="443"/>
      <c r="D92" s="296"/>
      <c r="E92" s="296"/>
      <c r="F92" s="443"/>
      <c r="G92" s="296"/>
      <c r="H92" s="443"/>
      <c r="I92" s="149"/>
      <c r="J92" s="143"/>
      <c r="K92" s="140"/>
      <c r="L92" s="140"/>
      <c r="M92" s="140"/>
      <c r="N92" s="340"/>
      <c r="O92" s="181"/>
      <c r="P92" s="354"/>
      <c r="Q92" s="325"/>
    </row>
    <row r="93" spans="2:17" ht="15.75" x14ac:dyDescent="0.25">
      <c r="B93" s="296"/>
      <c r="C93" s="443"/>
      <c r="D93" s="296"/>
      <c r="E93" s="296"/>
      <c r="F93" s="443"/>
      <c r="G93" s="296"/>
      <c r="H93" s="443"/>
      <c r="I93" s="149"/>
      <c r="J93" s="143"/>
      <c r="K93" s="140"/>
      <c r="L93" s="140"/>
      <c r="M93" s="140"/>
      <c r="N93" s="298" t="s">
        <v>396</v>
      </c>
      <c r="O93" s="39">
        <f>460+82+200+100</f>
        <v>842</v>
      </c>
      <c r="P93" s="354"/>
      <c r="Q93" s="325"/>
    </row>
    <row r="94" spans="2:17" ht="36" customHeight="1" x14ac:dyDescent="0.25">
      <c r="B94" s="52"/>
      <c r="C94" s="142"/>
      <c r="D94" s="52"/>
      <c r="E94" s="52"/>
      <c r="F94" s="142"/>
      <c r="G94" s="52"/>
      <c r="H94" s="142"/>
      <c r="I94" s="149"/>
      <c r="J94" s="143"/>
      <c r="K94" s="140"/>
      <c r="L94" s="140"/>
      <c r="M94" s="189"/>
      <c r="N94" s="340"/>
      <c r="O94" s="182"/>
      <c r="P94" s="198"/>
      <c r="Q94" s="89"/>
    </row>
    <row r="95" spans="2:17" ht="15.75" x14ac:dyDescent="0.25">
      <c r="B95" s="293" t="s">
        <v>404</v>
      </c>
      <c r="C95" s="453"/>
      <c r="D95" s="293" t="s">
        <v>405</v>
      </c>
      <c r="E95" s="293" t="s">
        <v>299</v>
      </c>
      <c r="F95" s="453"/>
      <c r="G95" s="293" t="s">
        <v>262</v>
      </c>
      <c r="H95" s="453"/>
      <c r="I95" s="148">
        <f>SUM(J95:M95)</f>
        <v>2552034.4900000002</v>
      </c>
      <c r="J95" s="92">
        <v>0</v>
      </c>
      <c r="K95" s="73">
        <v>0</v>
      </c>
      <c r="L95" s="73">
        <v>957225.37</v>
      </c>
      <c r="M95" s="186">
        <v>1594809.12</v>
      </c>
      <c r="N95" s="293" t="s">
        <v>386</v>
      </c>
      <c r="O95" s="89">
        <v>150</v>
      </c>
      <c r="P95" s="353" t="s">
        <v>742</v>
      </c>
      <c r="Q95" s="324" t="s">
        <v>743</v>
      </c>
    </row>
    <row r="96" spans="2:17" ht="36" customHeight="1" x14ac:dyDescent="0.25">
      <c r="B96" s="296"/>
      <c r="C96" s="443"/>
      <c r="D96" s="296"/>
      <c r="E96" s="296"/>
      <c r="F96" s="443"/>
      <c r="G96" s="296"/>
      <c r="H96" s="443"/>
      <c r="I96" s="187"/>
      <c r="J96" s="143"/>
      <c r="K96" s="140"/>
      <c r="L96" s="188"/>
      <c r="M96" s="188"/>
      <c r="N96" s="297"/>
      <c r="O96" s="183"/>
      <c r="P96" s="325"/>
      <c r="Q96" s="325"/>
    </row>
    <row r="97" spans="2:17" ht="15.75" x14ac:dyDescent="0.25">
      <c r="B97" s="296"/>
      <c r="C97" s="443"/>
      <c r="D97" s="296"/>
      <c r="E97" s="296"/>
      <c r="F97" s="443"/>
      <c r="G97" s="296"/>
      <c r="H97" s="443"/>
      <c r="I97" s="149"/>
      <c r="J97" s="143"/>
      <c r="K97" s="140"/>
      <c r="L97" s="140"/>
      <c r="M97" s="189"/>
      <c r="N97" s="293" t="s">
        <v>387</v>
      </c>
      <c r="O97" s="25">
        <v>213</v>
      </c>
      <c r="P97" s="354"/>
      <c r="Q97" s="325"/>
    </row>
    <row r="98" spans="2:17" ht="35.25" customHeight="1" x14ac:dyDescent="0.25">
      <c r="B98" s="296"/>
      <c r="C98" s="443"/>
      <c r="D98" s="296"/>
      <c r="E98" s="296"/>
      <c r="F98" s="443"/>
      <c r="G98" s="296"/>
      <c r="H98" s="443"/>
      <c r="I98" s="149"/>
      <c r="J98" s="143"/>
      <c r="K98" s="140"/>
      <c r="L98" s="140"/>
      <c r="M98" s="189"/>
      <c r="N98" s="297"/>
      <c r="O98" s="181"/>
      <c r="P98" s="354"/>
      <c r="Q98" s="325"/>
    </row>
    <row r="99" spans="2:17" ht="15.75" x14ac:dyDescent="0.25">
      <c r="B99" s="296"/>
      <c r="C99" s="443"/>
      <c r="D99" s="296"/>
      <c r="E99" s="296"/>
      <c r="F99" s="443"/>
      <c r="G99" s="296"/>
      <c r="H99" s="443"/>
      <c r="I99" s="149"/>
      <c r="J99" s="143"/>
      <c r="K99" s="140"/>
      <c r="L99" s="140"/>
      <c r="M99" s="189"/>
      <c r="N99" s="293" t="s">
        <v>395</v>
      </c>
      <c r="O99" s="25">
        <v>3.8</v>
      </c>
      <c r="P99" s="354"/>
      <c r="Q99" s="325"/>
    </row>
    <row r="100" spans="2:17" ht="36" customHeight="1" x14ac:dyDescent="0.25">
      <c r="B100" s="296"/>
      <c r="C100" s="443"/>
      <c r="D100" s="296"/>
      <c r="E100" s="296"/>
      <c r="F100" s="443"/>
      <c r="G100" s="296"/>
      <c r="H100" s="443"/>
      <c r="I100" s="149"/>
      <c r="J100" s="143"/>
      <c r="K100" s="140"/>
      <c r="L100" s="140"/>
      <c r="M100" s="140"/>
      <c r="N100" s="297"/>
      <c r="O100" s="183"/>
      <c r="P100" s="325"/>
      <c r="Q100" s="325"/>
    </row>
    <row r="101" spans="2:17" ht="15.75" x14ac:dyDescent="0.25">
      <c r="B101" s="296"/>
      <c r="C101" s="443"/>
      <c r="D101" s="296"/>
      <c r="E101" s="296"/>
      <c r="F101" s="443"/>
      <c r="G101" s="296"/>
      <c r="H101" s="443"/>
      <c r="I101" s="149"/>
      <c r="J101" s="143"/>
      <c r="K101" s="140"/>
      <c r="L101" s="140"/>
      <c r="M101" s="189"/>
      <c r="N101" s="293" t="s">
        <v>389</v>
      </c>
      <c r="O101" s="25">
        <v>6.3</v>
      </c>
      <c r="P101" s="354"/>
      <c r="Q101" s="325"/>
    </row>
    <row r="102" spans="2:17" ht="35.25" customHeight="1" x14ac:dyDescent="0.25">
      <c r="B102" s="52"/>
      <c r="C102" s="142"/>
      <c r="D102" s="52"/>
      <c r="E102" s="52"/>
      <c r="F102" s="142"/>
      <c r="G102" s="52"/>
      <c r="H102" s="142"/>
      <c r="I102" s="149"/>
      <c r="J102" s="143"/>
      <c r="K102" s="140"/>
      <c r="L102" s="140"/>
      <c r="M102" s="140"/>
      <c r="N102" s="297"/>
      <c r="O102" s="181"/>
      <c r="P102" s="89"/>
      <c r="Q102" s="89"/>
    </row>
    <row r="103" spans="2:17" ht="15.75" x14ac:dyDescent="0.25">
      <c r="B103" s="329" t="s">
        <v>105</v>
      </c>
      <c r="C103" s="329"/>
      <c r="D103" s="329"/>
      <c r="E103" s="329"/>
      <c r="F103" s="329"/>
      <c r="G103" s="329"/>
      <c r="H103" s="329"/>
      <c r="I103" s="230">
        <f>I52</f>
        <v>43059741.530000001</v>
      </c>
      <c r="J103" s="230">
        <f>J52</f>
        <v>0</v>
      </c>
      <c r="K103" s="230">
        <f>K52</f>
        <v>0</v>
      </c>
      <c r="L103" s="231">
        <f>L52</f>
        <v>14965218.579999998</v>
      </c>
      <c r="M103" s="231">
        <f>M52</f>
        <v>28094522.950000003</v>
      </c>
      <c r="N103" s="516"/>
      <c r="O103" s="516"/>
      <c r="P103" s="516"/>
      <c r="Q103" s="516"/>
    </row>
    <row r="104" spans="2:17" ht="15.75" x14ac:dyDescent="0.25">
      <c r="B104" s="334"/>
      <c r="C104" s="334"/>
      <c r="D104" s="334"/>
      <c r="E104" s="334"/>
      <c r="F104" s="334"/>
      <c r="G104" s="334"/>
      <c r="H104" s="334"/>
      <c r="I104" s="232"/>
      <c r="J104" s="233"/>
      <c r="K104" s="233"/>
      <c r="L104" s="234"/>
      <c r="M104" s="234"/>
      <c r="N104" s="529"/>
      <c r="O104" s="529"/>
      <c r="P104" s="529"/>
      <c r="Q104" s="529"/>
    </row>
    <row r="105" spans="2:17" ht="32.25" customHeight="1" x14ac:dyDescent="0.25">
      <c r="B105" s="484" t="s">
        <v>757</v>
      </c>
      <c r="C105" s="484"/>
      <c r="D105" s="484"/>
      <c r="E105" s="484"/>
      <c r="F105" s="484"/>
      <c r="G105" s="484"/>
      <c r="H105" s="484"/>
      <c r="I105" s="484"/>
      <c r="J105" s="484"/>
      <c r="K105" s="484"/>
      <c r="L105" s="484"/>
      <c r="M105" s="484"/>
      <c r="N105" s="484"/>
      <c r="O105" s="484"/>
      <c r="P105" s="484"/>
      <c r="Q105" s="484"/>
    </row>
    <row r="106" spans="2:17" ht="15.75" x14ac:dyDescent="0.25">
      <c r="B106" s="16"/>
      <c r="C106" s="15"/>
      <c r="D106" s="16"/>
      <c r="E106" s="15"/>
      <c r="F106" s="15"/>
      <c r="G106" s="16"/>
      <c r="H106" s="15"/>
      <c r="I106" s="152"/>
      <c r="J106" s="44"/>
      <c r="K106" s="21"/>
      <c r="L106" s="21"/>
      <c r="M106" s="21"/>
      <c r="N106" s="16"/>
      <c r="O106" s="14"/>
      <c r="P106" s="16"/>
      <c r="Q106" s="16"/>
    </row>
    <row r="107" spans="2:17" ht="15.75" x14ac:dyDescent="0.25">
      <c r="B107" s="400" t="s">
        <v>106</v>
      </c>
      <c r="C107" s="400"/>
      <c r="D107" s="400"/>
      <c r="E107" s="400"/>
      <c r="N107" s="16"/>
      <c r="O107" s="17"/>
      <c r="P107" s="18"/>
      <c r="Q107" s="16"/>
    </row>
    <row r="108" spans="2:17" ht="15.75" x14ac:dyDescent="0.25">
      <c r="B108" s="10" t="s">
        <v>3</v>
      </c>
      <c r="C108" s="311" t="s">
        <v>107</v>
      </c>
      <c r="D108" s="311"/>
      <c r="E108" s="311"/>
      <c r="F108" s="312" t="s">
        <v>108</v>
      </c>
      <c r="G108" s="312"/>
      <c r="H108" s="312"/>
      <c r="I108" s="312"/>
      <c r="J108" s="311" t="s">
        <v>109</v>
      </c>
      <c r="K108" s="312"/>
      <c r="L108" s="312"/>
      <c r="M108" s="312"/>
      <c r="N108" s="16"/>
      <c r="O108" s="14"/>
      <c r="P108" s="18"/>
      <c r="Q108" s="16"/>
    </row>
    <row r="109" spans="2:17" ht="15.75" x14ac:dyDescent="0.25">
      <c r="B109" s="4">
        <v>1</v>
      </c>
      <c r="C109" s="378">
        <v>2</v>
      </c>
      <c r="D109" s="378"/>
      <c r="E109" s="378"/>
      <c r="F109" s="378">
        <v>3</v>
      </c>
      <c r="G109" s="378"/>
      <c r="H109" s="378"/>
      <c r="I109" s="378"/>
      <c r="J109" s="378">
        <v>4</v>
      </c>
      <c r="K109" s="378"/>
      <c r="L109" s="378"/>
      <c r="M109" s="378"/>
      <c r="N109" s="16"/>
      <c r="O109" s="17"/>
      <c r="P109" s="18"/>
      <c r="Q109" s="16"/>
    </row>
    <row r="110" spans="2:17" ht="32.25" customHeight="1" x14ac:dyDescent="0.25">
      <c r="B110" s="8"/>
      <c r="C110" s="300" t="s">
        <v>305</v>
      </c>
      <c r="D110" s="300"/>
      <c r="E110" s="300"/>
      <c r="F110" s="435"/>
      <c r="G110" s="435"/>
      <c r="H110" s="435"/>
      <c r="I110" s="435"/>
      <c r="J110" s="435"/>
      <c r="K110" s="435"/>
      <c r="L110" s="435"/>
      <c r="M110" s="435"/>
      <c r="N110" s="16"/>
      <c r="O110" s="14"/>
      <c r="P110" s="18"/>
      <c r="Q110" s="16"/>
    </row>
    <row r="111" spans="2:17" ht="15.75" x14ac:dyDescent="0.25">
      <c r="N111" s="16"/>
      <c r="O111" s="17"/>
      <c r="P111" s="18"/>
      <c r="Q111" s="16"/>
    </row>
    <row r="112" spans="2:17" ht="15.75" x14ac:dyDescent="0.25">
      <c r="B112" s="400" t="s">
        <v>110</v>
      </c>
      <c r="C112" s="400"/>
      <c r="D112" s="400"/>
      <c r="E112" s="400"/>
      <c r="F112" s="400"/>
      <c r="N112" s="16"/>
      <c r="O112" s="14"/>
      <c r="P112" s="18"/>
      <c r="Q112" s="16"/>
    </row>
    <row r="113" spans="2:17" ht="15.75" x14ac:dyDescent="0.25">
      <c r="B113" s="10" t="s">
        <v>3</v>
      </c>
      <c r="C113" s="312" t="s">
        <v>111</v>
      </c>
      <c r="D113" s="312"/>
      <c r="E113" s="312"/>
      <c r="F113" s="312" t="s">
        <v>108</v>
      </c>
      <c r="G113" s="312"/>
      <c r="H113" s="312"/>
      <c r="I113" s="312"/>
      <c r="J113" s="311" t="s">
        <v>112</v>
      </c>
      <c r="K113" s="312"/>
      <c r="L113" s="312"/>
      <c r="M113" s="312"/>
      <c r="N113" s="16"/>
      <c r="O113" s="17"/>
      <c r="P113" s="18"/>
      <c r="Q113" s="16"/>
    </row>
    <row r="114" spans="2:17" ht="15.75" x14ac:dyDescent="0.25">
      <c r="B114" s="4">
        <v>1</v>
      </c>
      <c r="C114" s="378">
        <v>2</v>
      </c>
      <c r="D114" s="378"/>
      <c r="E114" s="378"/>
      <c r="F114" s="378">
        <v>3</v>
      </c>
      <c r="G114" s="378"/>
      <c r="H114" s="378"/>
      <c r="I114" s="378"/>
      <c r="J114" s="378">
        <v>4</v>
      </c>
      <c r="K114" s="378"/>
      <c r="L114" s="378"/>
      <c r="M114" s="378"/>
      <c r="N114" s="16"/>
      <c r="O114" s="14"/>
      <c r="P114" s="18"/>
      <c r="Q114" s="16"/>
    </row>
    <row r="115" spans="2:17" ht="48" customHeight="1" x14ac:dyDescent="0.25">
      <c r="B115" s="8"/>
      <c r="C115" s="300" t="s">
        <v>306</v>
      </c>
      <c r="D115" s="300"/>
      <c r="E115" s="300"/>
      <c r="F115" s="435"/>
      <c r="G115" s="435"/>
      <c r="H115" s="435"/>
      <c r="I115" s="435"/>
      <c r="J115" s="435"/>
      <c r="K115" s="435"/>
      <c r="L115" s="435"/>
      <c r="M115" s="435"/>
      <c r="N115" s="16"/>
      <c r="O115" s="13"/>
      <c r="P115" s="18"/>
      <c r="Q115" s="16"/>
    </row>
    <row r="116" spans="2:17" ht="15.75" x14ac:dyDescent="0.25">
      <c r="N116" s="16"/>
      <c r="O116" s="14"/>
      <c r="P116" s="18"/>
      <c r="Q116" s="16"/>
    </row>
    <row r="117" spans="2:17" ht="15.75" x14ac:dyDescent="0.25">
      <c r="B117" s="400" t="s">
        <v>113</v>
      </c>
      <c r="C117" s="400"/>
      <c r="D117" s="400"/>
    </row>
    <row r="118" spans="2:17" ht="15.75" x14ac:dyDescent="0.25">
      <c r="B118" s="10" t="s">
        <v>3</v>
      </c>
      <c r="C118" s="311" t="s">
        <v>114</v>
      </c>
      <c r="D118" s="311"/>
      <c r="E118" s="311"/>
      <c r="F118" s="401" t="s">
        <v>115</v>
      </c>
      <c r="G118" s="402"/>
      <c r="H118" s="402"/>
      <c r="I118" s="402"/>
      <c r="J118" s="402"/>
      <c r="K118" s="402"/>
      <c r="L118" s="402"/>
      <c r="M118" s="403"/>
    </row>
    <row r="119" spans="2:17" ht="15.75" x14ac:dyDescent="0.25">
      <c r="B119" s="4">
        <v>1</v>
      </c>
      <c r="C119" s="378">
        <v>2</v>
      </c>
      <c r="D119" s="378"/>
      <c r="E119" s="378"/>
      <c r="F119" s="404">
        <v>3</v>
      </c>
      <c r="G119" s="405"/>
      <c r="H119" s="405"/>
      <c r="I119" s="405"/>
      <c r="J119" s="405"/>
      <c r="K119" s="405"/>
      <c r="L119" s="405"/>
      <c r="M119" s="406"/>
    </row>
    <row r="120" spans="2:17" ht="19.149999999999999" customHeight="1" x14ac:dyDescent="0.25">
      <c r="B120" s="26" t="s">
        <v>15</v>
      </c>
      <c r="C120" s="399" t="s">
        <v>16</v>
      </c>
      <c r="D120" s="399"/>
      <c r="E120" s="399"/>
      <c r="F120" s="396" t="s">
        <v>16</v>
      </c>
      <c r="G120" s="397"/>
      <c r="H120" s="397"/>
      <c r="I120" s="397"/>
      <c r="J120" s="397"/>
      <c r="K120" s="397"/>
      <c r="L120" s="397"/>
      <c r="M120" s="398"/>
    </row>
    <row r="122" spans="2:17" ht="15.75" x14ac:dyDescent="0.25">
      <c r="B122" s="400" t="s">
        <v>116</v>
      </c>
      <c r="C122" s="400"/>
      <c r="D122" s="400"/>
      <c r="E122" s="400"/>
      <c r="F122" s="400"/>
      <c r="G122" s="400"/>
    </row>
    <row r="123" spans="2:17" ht="15.75" x14ac:dyDescent="0.25">
      <c r="B123" s="10" t="s">
        <v>3</v>
      </c>
      <c r="C123" s="401" t="s">
        <v>117</v>
      </c>
      <c r="D123" s="402"/>
      <c r="E123" s="402"/>
      <c r="F123" s="402"/>
      <c r="G123" s="402"/>
      <c r="H123" s="402"/>
      <c r="I123" s="402"/>
      <c r="J123" s="402"/>
      <c r="K123" s="402"/>
      <c r="L123" s="402"/>
      <c r="M123" s="403"/>
    </row>
    <row r="124" spans="2:17" ht="15.75" x14ac:dyDescent="0.25">
      <c r="B124" s="4">
        <v>1</v>
      </c>
      <c r="C124" s="404">
        <v>2</v>
      </c>
      <c r="D124" s="405"/>
      <c r="E124" s="405"/>
      <c r="F124" s="405"/>
      <c r="G124" s="405"/>
      <c r="H124" s="405"/>
      <c r="I124" s="405"/>
      <c r="J124" s="405"/>
      <c r="K124" s="405"/>
      <c r="L124" s="405"/>
      <c r="M124" s="406"/>
    </row>
    <row r="125" spans="2:17" ht="15.75" x14ac:dyDescent="0.25">
      <c r="B125" s="8"/>
      <c r="C125" s="393" t="s">
        <v>307</v>
      </c>
      <c r="D125" s="394"/>
      <c r="E125" s="394"/>
      <c r="F125" s="394"/>
      <c r="G125" s="394"/>
      <c r="H125" s="394"/>
      <c r="I125" s="394"/>
      <c r="J125" s="394"/>
      <c r="K125" s="394"/>
      <c r="L125" s="394"/>
      <c r="M125" s="395"/>
    </row>
  </sheetData>
  <autoFilter ref="B47:Q103" xr:uid="{00000000-0009-0000-0000-000006000000}">
    <filterColumn colId="0" showButton="0"/>
    <filterColumn colId="1" showButton="0"/>
    <filterColumn colId="2" showButton="0"/>
    <filterColumn colId="3" showButton="0"/>
    <filterColumn colId="4" showButton="0"/>
    <filterColumn colId="5" showButton="0"/>
  </autoFilter>
  <mergeCells count="208">
    <mergeCell ref="B105:Q105"/>
    <mergeCell ref="B104:H104"/>
    <mergeCell ref="N104:Q104"/>
    <mergeCell ref="F34:H34"/>
    <mergeCell ref="F30:H30"/>
    <mergeCell ref="F22:H22"/>
    <mergeCell ref="F38:H38"/>
    <mergeCell ref="B45:E45"/>
    <mergeCell ref="F45:H45"/>
    <mergeCell ref="N55:N57"/>
    <mergeCell ref="N101:N102"/>
    <mergeCell ref="N99:N100"/>
    <mergeCell ref="N97:N98"/>
    <mergeCell ref="N95:N96"/>
    <mergeCell ref="F40:H40"/>
    <mergeCell ref="F42:H42"/>
    <mergeCell ref="B47:H47"/>
    <mergeCell ref="B48:B50"/>
    <mergeCell ref="C48:C50"/>
    <mergeCell ref="D48:D50"/>
    <mergeCell ref="E48:E50"/>
    <mergeCell ref="F48:F50"/>
    <mergeCell ref="O49:O50"/>
    <mergeCell ref="G48:G50"/>
    <mergeCell ref="H48:H50"/>
    <mergeCell ref="B2:Q2"/>
    <mergeCell ref="B6:H6"/>
    <mergeCell ref="B7:B8"/>
    <mergeCell ref="C7:D8"/>
    <mergeCell ref="E7:G8"/>
    <mergeCell ref="H7:J8"/>
    <mergeCell ref="K7:N7"/>
    <mergeCell ref="K8:M8"/>
    <mergeCell ref="B4:Q4"/>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K10:M10"/>
    <mergeCell ref="H12:J12"/>
    <mergeCell ref="B13:B15"/>
    <mergeCell ref="C13:D15"/>
    <mergeCell ref="E13:G15"/>
    <mergeCell ref="H13:J13"/>
    <mergeCell ref="K13:M13"/>
    <mergeCell ref="H15:J15"/>
    <mergeCell ref="K15:M15"/>
    <mergeCell ref="H11:J11"/>
    <mergeCell ref="K11:M11"/>
    <mergeCell ref="H14:J14"/>
    <mergeCell ref="K14:M14"/>
    <mergeCell ref="I48:M48"/>
    <mergeCell ref="N48:O48"/>
    <mergeCell ref="B103:H103"/>
    <mergeCell ref="N103:Q103"/>
    <mergeCell ref="N61:N63"/>
    <mergeCell ref="N52:N54"/>
    <mergeCell ref="N67:N68"/>
    <mergeCell ref="Q52:Q68"/>
    <mergeCell ref="P52:P68"/>
    <mergeCell ref="N64:N66"/>
    <mergeCell ref="N58:N60"/>
    <mergeCell ref="B52:B68"/>
    <mergeCell ref="C52:C68"/>
    <mergeCell ref="D52:D68"/>
    <mergeCell ref="E52:E68"/>
    <mergeCell ref="F52:F68"/>
    <mergeCell ref="G52:G68"/>
    <mergeCell ref="H52:H68"/>
    <mergeCell ref="Q69:Q74"/>
    <mergeCell ref="P69:P74"/>
    <mergeCell ref="P48:P50"/>
    <mergeCell ref="Q48:Q50"/>
    <mergeCell ref="I49:I50"/>
    <mergeCell ref="J49:L49"/>
    <mergeCell ref="C125:M125"/>
    <mergeCell ref="B117:D117"/>
    <mergeCell ref="C118:E118"/>
    <mergeCell ref="F118:M118"/>
    <mergeCell ref="C119:E119"/>
    <mergeCell ref="F119:M119"/>
    <mergeCell ref="C120:E120"/>
    <mergeCell ref="F120:M120"/>
    <mergeCell ref="C114:E114"/>
    <mergeCell ref="F114:I114"/>
    <mergeCell ref="J114:M114"/>
    <mergeCell ref="C115:E115"/>
    <mergeCell ref="F115:I115"/>
    <mergeCell ref="J115:M115"/>
    <mergeCell ref="B122:G122"/>
    <mergeCell ref="C123:M123"/>
    <mergeCell ref="C124:M124"/>
    <mergeCell ref="C113:E113"/>
    <mergeCell ref="F113:I113"/>
    <mergeCell ref="J113:M113"/>
    <mergeCell ref="B107:E107"/>
    <mergeCell ref="C108:E108"/>
    <mergeCell ref="F108:I108"/>
    <mergeCell ref="J108:M108"/>
    <mergeCell ref="C109:E109"/>
    <mergeCell ref="F109:I109"/>
    <mergeCell ref="J109:M109"/>
    <mergeCell ref="C110:E110"/>
    <mergeCell ref="F110:I110"/>
    <mergeCell ref="J110:M110"/>
    <mergeCell ref="B112:F112"/>
    <mergeCell ref="B21:E21"/>
    <mergeCell ref="F21:H21"/>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1:E31"/>
    <mergeCell ref="F31:H31"/>
    <mergeCell ref="B32:E32"/>
    <mergeCell ref="F32:H32"/>
    <mergeCell ref="B30:E30"/>
    <mergeCell ref="F69:F74"/>
    <mergeCell ref="E69:E74"/>
    <mergeCell ref="D69:D74"/>
    <mergeCell ref="C69:C74"/>
    <mergeCell ref="B69:B74"/>
    <mergeCell ref="B33:E33"/>
    <mergeCell ref="F33:H33"/>
    <mergeCell ref="B35:E35"/>
    <mergeCell ref="F35:H35"/>
    <mergeCell ref="B36:E36"/>
    <mergeCell ref="F36:H36"/>
    <mergeCell ref="B37:E37"/>
    <mergeCell ref="F37:H37"/>
    <mergeCell ref="B39:E39"/>
    <mergeCell ref="F39:H39"/>
    <mergeCell ref="B38:E38"/>
    <mergeCell ref="B40:E40"/>
    <mergeCell ref="B42:E42"/>
    <mergeCell ref="B41:E41"/>
    <mergeCell ref="F41:H41"/>
    <mergeCell ref="B43:E43"/>
    <mergeCell ref="F43:H43"/>
    <mergeCell ref="B44:E44"/>
    <mergeCell ref="F44:H44"/>
    <mergeCell ref="P79:P84"/>
    <mergeCell ref="Q79:Q84"/>
    <mergeCell ref="M49:M50"/>
    <mergeCell ref="N49:N50"/>
    <mergeCell ref="B75:B78"/>
    <mergeCell ref="C75:C78"/>
    <mergeCell ref="D75:D78"/>
    <mergeCell ref="E75:E78"/>
    <mergeCell ref="F75:F78"/>
    <mergeCell ref="H69:H74"/>
    <mergeCell ref="G69:G74"/>
    <mergeCell ref="P75:P78"/>
    <mergeCell ref="Q75:Q78"/>
    <mergeCell ref="B79:B84"/>
    <mergeCell ref="C79:C84"/>
    <mergeCell ref="O79:O80"/>
    <mergeCell ref="N79:N80"/>
    <mergeCell ref="G75:G78"/>
    <mergeCell ref="H75:H78"/>
    <mergeCell ref="D79:D84"/>
    <mergeCell ref="E79:E84"/>
    <mergeCell ref="F79:F84"/>
    <mergeCell ref="G79:G84"/>
    <mergeCell ref="H79:H84"/>
    <mergeCell ref="P95:P101"/>
    <mergeCell ref="Q95:Q101"/>
    <mergeCell ref="P85:P93"/>
    <mergeCell ref="Q85:Q93"/>
    <mergeCell ref="B85:B93"/>
    <mergeCell ref="C85:C93"/>
    <mergeCell ref="D85:D93"/>
    <mergeCell ref="E85:E93"/>
    <mergeCell ref="F85:F93"/>
    <mergeCell ref="G85:G93"/>
    <mergeCell ref="H85:H93"/>
    <mergeCell ref="G95:G101"/>
    <mergeCell ref="H95:H101"/>
    <mergeCell ref="N85:N86"/>
    <mergeCell ref="N87:N88"/>
    <mergeCell ref="N89:N90"/>
    <mergeCell ref="N91:N92"/>
    <mergeCell ref="N93:N94"/>
    <mergeCell ref="B95:B101"/>
    <mergeCell ref="C95:C101"/>
    <mergeCell ref="D95:D101"/>
    <mergeCell ref="E95:E101"/>
    <mergeCell ref="F95:F101"/>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3"/>
  <sheetViews>
    <sheetView topLeftCell="A76" zoomScaleNormal="100" workbookViewId="0">
      <selection activeCell="Q54" sqref="Q54:Q5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6.85546875" customWidth="1"/>
    <col min="10" max="10" width="10.7109375" customWidth="1"/>
    <col min="11" max="11" width="14.7109375" customWidth="1"/>
    <col min="12" max="12" width="17.140625"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38" t="s">
        <v>237</v>
      </c>
      <c r="C2" s="538"/>
      <c r="D2" s="538"/>
      <c r="E2" s="538"/>
      <c r="F2" s="538"/>
      <c r="G2" s="538"/>
      <c r="H2" s="538"/>
      <c r="I2" s="538"/>
      <c r="J2" s="538"/>
      <c r="K2" s="538"/>
      <c r="L2" s="538"/>
      <c r="M2" s="538"/>
      <c r="N2" s="538"/>
      <c r="O2" s="538"/>
      <c r="P2" s="538"/>
      <c r="Q2" s="538"/>
    </row>
    <row r="3" spans="2:17" ht="15.75" x14ac:dyDescent="0.25">
      <c r="B3" s="6"/>
      <c r="C3" s="6"/>
      <c r="D3" s="6"/>
      <c r="E3" s="6"/>
      <c r="F3" s="6"/>
      <c r="G3" s="6"/>
      <c r="H3" s="6"/>
      <c r="I3" s="6"/>
      <c r="J3" s="6"/>
      <c r="K3" s="6"/>
      <c r="L3" s="6"/>
      <c r="M3" s="6"/>
      <c r="N3" s="6"/>
      <c r="O3" s="6"/>
      <c r="P3" s="6"/>
      <c r="Q3" s="6"/>
    </row>
    <row r="4" spans="2:17" ht="15.75" x14ac:dyDescent="0.25">
      <c r="B4" s="330" t="s">
        <v>406</v>
      </c>
      <c r="C4" s="330"/>
      <c r="D4" s="330"/>
      <c r="E4" s="330"/>
      <c r="F4" s="330"/>
      <c r="G4" s="330"/>
      <c r="H4" s="330"/>
      <c r="I4" s="330"/>
      <c r="J4" s="330"/>
      <c r="K4" s="330"/>
      <c r="L4" s="330"/>
      <c r="M4" s="330"/>
      <c r="N4" s="330"/>
      <c r="O4" s="330"/>
      <c r="P4" s="330"/>
      <c r="Q4" s="330"/>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21.6" customHeight="1" x14ac:dyDescent="0.25">
      <c r="B7" s="312" t="s">
        <v>3</v>
      </c>
      <c r="C7" s="312" t="s">
        <v>58</v>
      </c>
      <c r="D7" s="312"/>
      <c r="E7" s="311" t="s">
        <v>59</v>
      </c>
      <c r="F7" s="311"/>
      <c r="G7" s="311"/>
      <c r="H7" s="311" t="s">
        <v>60</v>
      </c>
      <c r="I7" s="311"/>
      <c r="J7" s="311"/>
      <c r="K7" s="312" t="s">
        <v>61</v>
      </c>
      <c r="L7" s="312"/>
      <c r="M7" s="312"/>
      <c r="N7" s="312"/>
    </row>
    <row r="8" spans="2:17" ht="34.15" customHeight="1"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3" t="s">
        <v>120</v>
      </c>
      <c r="D10" s="364"/>
      <c r="E10" s="369" t="s">
        <v>407</v>
      </c>
      <c r="F10" s="370"/>
      <c r="G10" s="371"/>
      <c r="H10" s="413">
        <v>0</v>
      </c>
      <c r="I10" s="416"/>
      <c r="J10" s="416"/>
      <c r="K10" s="413">
        <v>0</v>
      </c>
      <c r="L10" s="416"/>
      <c r="M10" s="416"/>
      <c r="N10" s="12">
        <v>211</v>
      </c>
    </row>
    <row r="11" spans="2:17" ht="15.75" x14ac:dyDescent="0.25">
      <c r="B11" s="361"/>
      <c r="C11" s="365"/>
      <c r="D11" s="366"/>
      <c r="E11" s="372"/>
      <c r="F11" s="373"/>
      <c r="G11" s="374"/>
      <c r="H11" s="139"/>
      <c r="I11" s="161"/>
      <c r="J11" s="162"/>
      <c r="K11" s="139"/>
      <c r="L11" s="161"/>
      <c r="M11" s="162"/>
      <c r="N11" s="190"/>
    </row>
    <row r="12" spans="2:17" ht="15.75" x14ac:dyDescent="0.25">
      <c r="B12" s="362"/>
      <c r="C12" s="367"/>
      <c r="D12" s="368"/>
      <c r="E12" s="375"/>
      <c r="F12" s="376"/>
      <c r="G12" s="377"/>
      <c r="H12" s="379" t="s">
        <v>20</v>
      </c>
      <c r="I12" s="380"/>
      <c r="J12" s="381"/>
      <c r="K12" s="379" t="s">
        <v>18</v>
      </c>
      <c r="L12" s="380"/>
      <c r="M12" s="381"/>
      <c r="N12" s="11" t="s">
        <v>23</v>
      </c>
      <c r="O12" s="37"/>
      <c r="P12" s="38"/>
    </row>
    <row r="15" spans="2:17" ht="15.75" x14ac:dyDescent="0.25">
      <c r="B15" s="310" t="s">
        <v>71</v>
      </c>
      <c r="C15" s="310"/>
      <c r="D15" s="310"/>
      <c r="E15" s="310"/>
      <c r="F15" s="310"/>
      <c r="G15" s="310"/>
    </row>
    <row r="16" spans="2:17" ht="15.75" x14ac:dyDescent="0.25">
      <c r="B16" s="390" t="s">
        <v>72</v>
      </c>
      <c r="C16" s="390"/>
      <c r="D16" s="390"/>
      <c r="E16" s="390"/>
      <c r="F16" s="390" t="s">
        <v>73</v>
      </c>
      <c r="G16" s="390"/>
      <c r="H16" s="390"/>
    </row>
    <row r="17" spans="2:8" ht="15.75" x14ac:dyDescent="0.25">
      <c r="B17" s="391">
        <v>1</v>
      </c>
      <c r="C17" s="391"/>
      <c r="D17" s="391"/>
      <c r="E17" s="391"/>
      <c r="F17" s="391">
        <v>2</v>
      </c>
      <c r="G17" s="391"/>
      <c r="H17" s="391"/>
    </row>
    <row r="18" spans="2:8" ht="15.75" customHeight="1" x14ac:dyDescent="0.25">
      <c r="B18" s="475" t="s">
        <v>74</v>
      </c>
      <c r="C18" s="476"/>
      <c r="D18" s="476"/>
      <c r="E18" s="477"/>
      <c r="F18" s="495">
        <f>F20+F22+F26+F32</f>
        <v>9101965.1400000006</v>
      </c>
      <c r="G18" s="495"/>
      <c r="H18" s="495"/>
    </row>
    <row r="19" spans="2:8" ht="15.75" x14ac:dyDescent="0.25">
      <c r="B19" s="478"/>
      <c r="C19" s="479"/>
      <c r="D19" s="479"/>
      <c r="E19" s="480"/>
      <c r="F19" s="481"/>
      <c r="G19" s="482"/>
      <c r="H19" s="483"/>
    </row>
    <row r="20" spans="2:8" ht="15.75" x14ac:dyDescent="0.25">
      <c r="B20" s="392" t="s">
        <v>75</v>
      </c>
      <c r="C20" s="392"/>
      <c r="D20" s="392"/>
      <c r="E20" s="392"/>
      <c r="F20" s="359"/>
      <c r="G20" s="359"/>
      <c r="H20" s="359"/>
    </row>
    <row r="21" spans="2:8" ht="15.75" x14ac:dyDescent="0.25">
      <c r="B21" s="358"/>
      <c r="C21" s="358"/>
      <c r="D21" s="358"/>
      <c r="E21" s="358"/>
      <c r="F21" s="359"/>
      <c r="G21" s="359"/>
      <c r="H21" s="359"/>
    </row>
    <row r="22" spans="2:8" ht="31.15" customHeight="1" x14ac:dyDescent="0.25">
      <c r="B22" s="392" t="s">
        <v>313</v>
      </c>
      <c r="C22" s="392"/>
      <c r="D22" s="392"/>
      <c r="E22" s="392"/>
      <c r="F22" s="417">
        <f>F25</f>
        <v>0</v>
      </c>
      <c r="G22" s="417"/>
      <c r="H22" s="417"/>
    </row>
    <row r="23" spans="2:8" ht="15.75" x14ac:dyDescent="0.25">
      <c r="B23" s="358" t="s">
        <v>253</v>
      </c>
      <c r="C23" s="358"/>
      <c r="D23" s="358"/>
      <c r="E23" s="358"/>
      <c r="F23" s="359"/>
      <c r="G23" s="359"/>
      <c r="H23" s="359"/>
    </row>
    <row r="24" spans="2:8" ht="31.5" customHeight="1" x14ac:dyDescent="0.25">
      <c r="B24" s="358" t="s">
        <v>254</v>
      </c>
      <c r="C24" s="358"/>
      <c r="D24" s="358"/>
      <c r="E24" s="358"/>
      <c r="F24" s="359"/>
      <c r="G24" s="359"/>
      <c r="H24" s="359"/>
    </row>
    <row r="25" spans="2:8" ht="15.75" x14ac:dyDescent="0.25">
      <c r="B25" s="358" t="s">
        <v>76</v>
      </c>
      <c r="C25" s="358"/>
      <c r="D25" s="358"/>
      <c r="E25" s="358"/>
      <c r="F25" s="359"/>
      <c r="G25" s="359"/>
      <c r="H25" s="359"/>
    </row>
    <row r="26" spans="2:8" ht="15.75" customHeight="1" x14ac:dyDescent="0.25">
      <c r="B26" s="475" t="s">
        <v>314</v>
      </c>
      <c r="C26" s="476"/>
      <c r="D26" s="476"/>
      <c r="E26" s="477"/>
      <c r="F26" s="495">
        <f>F30</f>
        <v>9101965.1400000006</v>
      </c>
      <c r="G26" s="495"/>
      <c r="H26" s="495"/>
    </row>
    <row r="27" spans="2:8" ht="15.75" x14ac:dyDescent="0.25">
      <c r="B27" s="478"/>
      <c r="C27" s="479"/>
      <c r="D27" s="479"/>
      <c r="E27" s="480"/>
      <c r="F27" s="481"/>
      <c r="G27" s="482"/>
      <c r="H27" s="483"/>
    </row>
    <row r="28" spans="2:8" ht="15.75" x14ac:dyDescent="0.25">
      <c r="B28" s="358" t="s">
        <v>255</v>
      </c>
      <c r="C28" s="358"/>
      <c r="D28" s="358"/>
      <c r="E28" s="358"/>
      <c r="F28" s="359"/>
      <c r="G28" s="359"/>
      <c r="H28" s="359"/>
    </row>
    <row r="29" spans="2:8" ht="31.5" customHeight="1" x14ac:dyDescent="0.25">
      <c r="B29" s="358" t="s">
        <v>256</v>
      </c>
      <c r="C29" s="358"/>
      <c r="D29" s="358"/>
      <c r="E29" s="358"/>
      <c r="F29" s="359"/>
      <c r="G29" s="359"/>
      <c r="H29" s="359"/>
    </row>
    <row r="30" spans="2:8" ht="15.75" customHeight="1" x14ac:dyDescent="0.25">
      <c r="B30" s="298" t="s">
        <v>77</v>
      </c>
      <c r="C30" s="484"/>
      <c r="D30" s="484"/>
      <c r="E30" s="304"/>
      <c r="F30" s="318">
        <f>L71</f>
        <v>9101965.1400000006</v>
      </c>
      <c r="G30" s="318"/>
      <c r="H30" s="318"/>
    </row>
    <row r="31" spans="2:8" ht="15.75" x14ac:dyDescent="0.25">
      <c r="B31" s="340"/>
      <c r="C31" s="485"/>
      <c r="D31" s="485"/>
      <c r="E31" s="486"/>
      <c r="F31" s="488"/>
      <c r="G31" s="489"/>
      <c r="H31" s="490"/>
    </row>
    <row r="32" spans="2:8" ht="15.75" x14ac:dyDescent="0.25">
      <c r="B32" s="392" t="s">
        <v>257</v>
      </c>
      <c r="C32" s="392"/>
      <c r="D32" s="392"/>
      <c r="E32" s="392"/>
      <c r="F32" s="359"/>
      <c r="G32" s="359"/>
      <c r="H32" s="359"/>
    </row>
    <row r="33" spans="2:17" ht="15.75" x14ac:dyDescent="0.25">
      <c r="B33" s="358"/>
      <c r="C33" s="358"/>
      <c r="D33" s="358"/>
      <c r="E33" s="358"/>
      <c r="F33" s="359"/>
      <c r="G33" s="359"/>
      <c r="H33" s="359"/>
    </row>
    <row r="34" spans="2:17" ht="15.75" x14ac:dyDescent="0.25">
      <c r="B34" s="475" t="s">
        <v>78</v>
      </c>
      <c r="C34" s="476"/>
      <c r="D34" s="476"/>
      <c r="E34" s="477"/>
      <c r="F34" s="495">
        <f>SUM(F36,F38:H39)</f>
        <v>1606230.17</v>
      </c>
      <c r="G34" s="495"/>
      <c r="H34" s="495"/>
    </row>
    <row r="35" spans="2:17" ht="15.75" x14ac:dyDescent="0.25">
      <c r="B35" s="478"/>
      <c r="C35" s="479"/>
      <c r="D35" s="479"/>
      <c r="E35" s="480"/>
      <c r="F35" s="481"/>
      <c r="G35" s="482"/>
      <c r="H35" s="483"/>
    </row>
    <row r="36" spans="2:17" ht="15.75" customHeight="1" x14ac:dyDescent="0.25">
      <c r="B36" s="298" t="s">
        <v>79</v>
      </c>
      <c r="C36" s="484"/>
      <c r="D36" s="484"/>
      <c r="E36" s="304"/>
      <c r="F36" s="318">
        <f>M71</f>
        <v>1606230.17</v>
      </c>
      <c r="G36" s="318"/>
      <c r="H36" s="318"/>
    </row>
    <row r="37" spans="2:17" ht="15.75" x14ac:dyDescent="0.25">
      <c r="B37" s="340"/>
      <c r="C37" s="485"/>
      <c r="D37" s="485"/>
      <c r="E37" s="486"/>
      <c r="F37" s="488"/>
      <c r="G37" s="489"/>
      <c r="H37" s="490"/>
    </row>
    <row r="38" spans="2:17" ht="15.75" x14ac:dyDescent="0.25">
      <c r="B38" s="358" t="s">
        <v>80</v>
      </c>
      <c r="C38" s="358"/>
      <c r="D38" s="358"/>
      <c r="E38" s="358"/>
      <c r="F38" s="359">
        <v>0</v>
      </c>
      <c r="G38" s="359"/>
      <c r="H38" s="359"/>
    </row>
    <row r="39" spans="2:17" ht="15.75" x14ac:dyDescent="0.25">
      <c r="B39" s="358" t="s">
        <v>81</v>
      </c>
      <c r="C39" s="358"/>
      <c r="D39" s="358"/>
      <c r="E39" s="358"/>
      <c r="F39" s="359">
        <v>0</v>
      </c>
      <c r="G39" s="359"/>
      <c r="H39" s="359"/>
    </row>
    <row r="40" spans="2:17" ht="15.75" x14ac:dyDescent="0.25">
      <c r="B40" s="515" t="s">
        <v>82</v>
      </c>
      <c r="C40" s="515"/>
      <c r="D40" s="515"/>
      <c r="E40" s="515"/>
      <c r="F40" s="495">
        <f>F18+F34</f>
        <v>10708195.310000001</v>
      </c>
      <c r="G40" s="495"/>
      <c r="H40" s="495"/>
    </row>
    <row r="41" spans="2:17" ht="15.75" x14ac:dyDescent="0.25">
      <c r="B41" s="508"/>
      <c r="C41" s="509"/>
      <c r="D41" s="509"/>
      <c r="E41" s="510"/>
      <c r="F41" s="481"/>
      <c r="G41" s="482"/>
      <c r="H41" s="483"/>
    </row>
    <row r="43" spans="2:17" ht="15.75" x14ac:dyDescent="0.25">
      <c r="B43" s="310" t="s">
        <v>83</v>
      </c>
      <c r="C43" s="310"/>
      <c r="D43" s="310"/>
      <c r="E43" s="310"/>
      <c r="F43" s="310"/>
      <c r="G43" s="310"/>
      <c r="H43" s="310"/>
    </row>
    <row r="44" spans="2:17" ht="16.149999999999999" customHeight="1" x14ac:dyDescent="0.25">
      <c r="B44" s="407" t="s">
        <v>84</v>
      </c>
      <c r="C44" s="311" t="s">
        <v>85</v>
      </c>
      <c r="D44" s="311" t="s">
        <v>86</v>
      </c>
      <c r="E44" s="311" t="s">
        <v>87</v>
      </c>
      <c r="F44" s="311" t="s">
        <v>88</v>
      </c>
      <c r="G44" s="311" t="s">
        <v>89</v>
      </c>
      <c r="H44" s="311" t="s">
        <v>90</v>
      </c>
      <c r="I44" s="311" t="s">
        <v>91</v>
      </c>
      <c r="J44" s="311"/>
      <c r="K44" s="311"/>
      <c r="L44" s="311"/>
      <c r="M44" s="311"/>
      <c r="N44" s="311" t="s">
        <v>6</v>
      </c>
      <c r="O44" s="311"/>
      <c r="P44" s="311" t="s">
        <v>92</v>
      </c>
      <c r="Q44" s="311" t="s">
        <v>93</v>
      </c>
    </row>
    <row r="45" spans="2:17" ht="46.9" customHeight="1" x14ac:dyDescent="0.25">
      <c r="B45" s="408"/>
      <c r="C45" s="311"/>
      <c r="D45" s="311"/>
      <c r="E45" s="311"/>
      <c r="F45" s="311"/>
      <c r="G45" s="311"/>
      <c r="H45" s="311"/>
      <c r="I45" s="311" t="s">
        <v>45</v>
      </c>
      <c r="J45" s="311" t="s">
        <v>94</v>
      </c>
      <c r="K45" s="311"/>
      <c r="L45" s="311"/>
      <c r="M45" s="311" t="s">
        <v>752</v>
      </c>
      <c r="N45" s="311" t="s">
        <v>96</v>
      </c>
      <c r="O45" s="311" t="s">
        <v>97</v>
      </c>
      <c r="P45" s="311"/>
      <c r="Q45" s="311"/>
    </row>
    <row r="46" spans="2:17" ht="96" customHeight="1" x14ac:dyDescent="0.25">
      <c r="B46" s="409"/>
      <c r="C46" s="311"/>
      <c r="D46" s="311"/>
      <c r="E46" s="311"/>
      <c r="F46" s="311"/>
      <c r="G46" s="311"/>
      <c r="H46" s="311"/>
      <c r="I46" s="311"/>
      <c r="J46" s="3" t="s">
        <v>98</v>
      </c>
      <c r="K46" s="3" t="s">
        <v>99</v>
      </c>
      <c r="L46" s="3" t="s">
        <v>100</v>
      </c>
      <c r="M46" s="311"/>
      <c r="N46" s="311"/>
      <c r="O46" s="311"/>
      <c r="P46" s="311"/>
      <c r="Q46" s="311"/>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75" x14ac:dyDescent="0.25">
      <c r="B48" s="410" t="s">
        <v>408</v>
      </c>
      <c r="C48" s="324" t="s">
        <v>101</v>
      </c>
      <c r="D48" s="293" t="s">
        <v>409</v>
      </c>
      <c r="E48" s="324" t="s">
        <v>410</v>
      </c>
      <c r="F48" s="324" t="s">
        <v>261</v>
      </c>
      <c r="G48" s="293" t="s">
        <v>262</v>
      </c>
      <c r="H48" s="324" t="s">
        <v>102</v>
      </c>
      <c r="I48" s="175">
        <f>SUM(J48:M48)</f>
        <v>10708195.310000001</v>
      </c>
      <c r="J48" s="336">
        <f>SUM(J54:J70)</f>
        <v>0</v>
      </c>
      <c r="K48" s="336">
        <f>SUM(K54:K70)</f>
        <v>0</v>
      </c>
      <c r="L48" s="173">
        <f>L54+L56+L58+L62+L64+L67+L69</f>
        <v>9101965.1400000006</v>
      </c>
      <c r="M48" s="175">
        <f>M54+M56+M58+M62+M64+M67+M69</f>
        <v>1606230.17</v>
      </c>
      <c r="N48" s="293" t="s">
        <v>411</v>
      </c>
      <c r="O48" s="12">
        <f>O54+O56++O58+O62+O64+O67+O69</f>
        <v>211</v>
      </c>
      <c r="P48" s="416"/>
      <c r="Q48" s="324"/>
    </row>
    <row r="49" spans="2:17" ht="15.75" x14ac:dyDescent="0.25">
      <c r="B49" s="411"/>
      <c r="C49" s="325"/>
      <c r="D49" s="296"/>
      <c r="E49" s="325"/>
      <c r="F49" s="325"/>
      <c r="G49" s="296"/>
      <c r="H49" s="325"/>
      <c r="I49" s="184"/>
      <c r="J49" s="337"/>
      <c r="K49" s="337"/>
      <c r="L49" s="188"/>
      <c r="M49" s="184"/>
      <c r="N49" s="296"/>
      <c r="O49" s="190"/>
      <c r="P49" s="418"/>
      <c r="Q49" s="325"/>
    </row>
    <row r="50" spans="2:17" ht="15.75" x14ac:dyDescent="0.25">
      <c r="B50" s="411"/>
      <c r="C50" s="325"/>
      <c r="D50" s="296"/>
      <c r="E50" s="325"/>
      <c r="F50" s="325"/>
      <c r="G50" s="296"/>
      <c r="H50" s="325"/>
      <c r="J50" s="337"/>
      <c r="K50" s="338"/>
      <c r="L50" s="228"/>
      <c r="N50" s="297"/>
      <c r="O50" s="11" t="s">
        <v>23</v>
      </c>
      <c r="P50" s="418"/>
      <c r="Q50" s="325"/>
    </row>
    <row r="51" spans="2:17" ht="15.75" x14ac:dyDescent="0.25">
      <c r="B51" s="411"/>
      <c r="C51" s="325"/>
      <c r="D51" s="296"/>
      <c r="E51" s="325"/>
      <c r="F51" s="325"/>
      <c r="G51" s="296"/>
      <c r="H51" s="325"/>
      <c r="I51" s="176"/>
      <c r="J51" s="337"/>
      <c r="K51" s="337"/>
      <c r="L51" s="221"/>
      <c r="M51" s="176"/>
      <c r="N51" s="293" t="s">
        <v>412</v>
      </c>
      <c r="O51" s="12">
        <f>O55+O57+O60+O63+O66+O68+O70</f>
        <v>211</v>
      </c>
      <c r="P51" s="418"/>
      <c r="Q51" s="325"/>
    </row>
    <row r="52" spans="2:17" ht="15.75" x14ac:dyDescent="0.25">
      <c r="B52" s="411"/>
      <c r="C52" s="325"/>
      <c r="D52" s="296"/>
      <c r="E52" s="325"/>
      <c r="F52" s="325"/>
      <c r="G52" s="296"/>
      <c r="H52" s="325"/>
      <c r="I52" s="176"/>
      <c r="J52" s="337"/>
      <c r="K52" s="337"/>
      <c r="L52" s="221"/>
      <c r="M52" s="176"/>
      <c r="N52" s="296"/>
      <c r="O52" s="190"/>
      <c r="P52" s="418"/>
      <c r="Q52" s="325"/>
    </row>
    <row r="53" spans="2:17" ht="17.25" customHeight="1" x14ac:dyDescent="0.25">
      <c r="B53" s="412"/>
      <c r="C53" s="326"/>
      <c r="D53" s="297"/>
      <c r="E53" s="326"/>
      <c r="F53" s="326"/>
      <c r="G53" s="297"/>
      <c r="H53" s="326"/>
      <c r="I53" s="177"/>
      <c r="J53" s="339"/>
      <c r="K53" s="339"/>
      <c r="L53" s="222"/>
      <c r="M53" s="177"/>
      <c r="N53" s="297"/>
      <c r="O53" s="11" t="s">
        <v>23</v>
      </c>
      <c r="P53" s="448"/>
      <c r="Q53" s="326"/>
    </row>
    <row r="54" spans="2:17" ht="48.75" customHeight="1" x14ac:dyDescent="0.25">
      <c r="B54" s="293" t="s">
        <v>413</v>
      </c>
      <c r="C54" s="345"/>
      <c r="D54" s="293" t="s">
        <v>272</v>
      </c>
      <c r="E54" s="324" t="s">
        <v>410</v>
      </c>
      <c r="F54" s="345"/>
      <c r="G54" s="293" t="s">
        <v>262</v>
      </c>
      <c r="H54" s="345"/>
      <c r="I54" s="336">
        <f>SUM(J54:M54)</f>
        <v>2350000</v>
      </c>
      <c r="J54" s="336">
        <v>0</v>
      </c>
      <c r="K54" s="336">
        <v>0</v>
      </c>
      <c r="L54" s="336">
        <v>1997500</v>
      </c>
      <c r="M54" s="336">
        <v>352500</v>
      </c>
      <c r="N54" s="31" t="s">
        <v>411</v>
      </c>
      <c r="O54" s="45">
        <v>50</v>
      </c>
      <c r="P54" s="324" t="s">
        <v>357</v>
      </c>
      <c r="Q54" s="324" t="s">
        <v>514</v>
      </c>
    </row>
    <row r="55" spans="2:17" ht="31.5" x14ac:dyDescent="0.25">
      <c r="B55" s="297"/>
      <c r="C55" s="434"/>
      <c r="D55" s="297"/>
      <c r="E55" s="326"/>
      <c r="F55" s="434"/>
      <c r="G55" s="297"/>
      <c r="H55" s="434"/>
      <c r="I55" s="339"/>
      <c r="J55" s="339"/>
      <c r="K55" s="339"/>
      <c r="L55" s="339"/>
      <c r="M55" s="339"/>
      <c r="N55" s="33" t="s">
        <v>414</v>
      </c>
      <c r="O55" s="48">
        <v>50</v>
      </c>
      <c r="P55" s="447"/>
      <c r="Q55" s="326"/>
    </row>
    <row r="56" spans="2:17" ht="48.75" customHeight="1" x14ac:dyDescent="0.25">
      <c r="B56" s="293" t="s">
        <v>415</v>
      </c>
      <c r="C56" s="345"/>
      <c r="D56" s="293" t="s">
        <v>281</v>
      </c>
      <c r="E56" s="324" t="s">
        <v>410</v>
      </c>
      <c r="F56" s="345"/>
      <c r="G56" s="293" t="s">
        <v>262</v>
      </c>
      <c r="H56" s="345"/>
      <c r="I56" s="175">
        <f>SUM(J56:M56)</f>
        <v>2300000</v>
      </c>
      <c r="J56" s="336">
        <v>0</v>
      </c>
      <c r="K56" s="336">
        <v>0</v>
      </c>
      <c r="L56" s="175">
        <v>1955000</v>
      </c>
      <c r="M56" s="175">
        <v>345000</v>
      </c>
      <c r="N56" s="31" t="s">
        <v>411</v>
      </c>
      <c r="O56" s="45">
        <v>8</v>
      </c>
      <c r="P56" s="324" t="s">
        <v>335</v>
      </c>
      <c r="Q56" s="324" t="s">
        <v>324</v>
      </c>
    </row>
    <row r="57" spans="2:17" ht="31.5" x14ac:dyDescent="0.25">
      <c r="B57" s="297"/>
      <c r="C57" s="434"/>
      <c r="D57" s="297"/>
      <c r="E57" s="326"/>
      <c r="F57" s="346"/>
      <c r="G57" s="296"/>
      <c r="H57" s="346"/>
      <c r="I57" s="184"/>
      <c r="J57" s="337"/>
      <c r="K57" s="337"/>
      <c r="L57" s="184"/>
      <c r="M57" s="184"/>
      <c r="N57" s="33" t="s">
        <v>414</v>
      </c>
      <c r="O57" s="48">
        <v>8</v>
      </c>
      <c r="P57" s="447"/>
      <c r="Q57" s="326"/>
    </row>
    <row r="58" spans="2:17" ht="15.75" customHeight="1" x14ac:dyDescent="0.25">
      <c r="B58" s="293" t="s">
        <v>416</v>
      </c>
      <c r="C58" s="163"/>
      <c r="D58" s="293" t="s">
        <v>281</v>
      </c>
      <c r="E58" s="535" t="s">
        <v>410</v>
      </c>
      <c r="F58" s="345"/>
      <c r="G58" s="293" t="s">
        <v>262</v>
      </c>
      <c r="H58" s="345"/>
      <c r="I58" s="336">
        <f>SUM(J58:M58)</f>
        <v>948000</v>
      </c>
      <c r="J58" s="336">
        <v>0</v>
      </c>
      <c r="K58" s="336">
        <v>0</v>
      </c>
      <c r="L58" s="336">
        <v>805800</v>
      </c>
      <c r="M58" s="336">
        <v>142200</v>
      </c>
      <c r="N58" s="304" t="s">
        <v>411</v>
      </c>
      <c r="O58" s="39">
        <v>20</v>
      </c>
      <c r="P58" s="324" t="s">
        <v>283</v>
      </c>
      <c r="Q58" s="324" t="s">
        <v>345</v>
      </c>
    </row>
    <row r="59" spans="2:17" ht="33.75" customHeight="1" x14ac:dyDescent="0.25">
      <c r="B59" s="296"/>
      <c r="C59" s="346"/>
      <c r="D59" s="296"/>
      <c r="E59" s="536"/>
      <c r="F59" s="346"/>
      <c r="G59" s="296"/>
      <c r="H59" s="346"/>
      <c r="I59" s="337"/>
      <c r="J59" s="337"/>
      <c r="K59" s="337"/>
      <c r="L59" s="337"/>
      <c r="M59" s="337"/>
      <c r="N59" s="486"/>
      <c r="O59" s="182"/>
      <c r="P59" s="325"/>
      <c r="Q59" s="325"/>
    </row>
    <row r="60" spans="2:17" ht="15.75" x14ac:dyDescent="0.25">
      <c r="B60" s="296"/>
      <c r="C60" s="346"/>
      <c r="D60" s="296"/>
      <c r="E60" s="536"/>
      <c r="F60" s="346"/>
      <c r="G60" s="296"/>
      <c r="H60" s="346"/>
      <c r="I60" s="337"/>
      <c r="J60" s="337"/>
      <c r="K60" s="337"/>
      <c r="L60" s="337"/>
      <c r="M60" s="337"/>
      <c r="N60" s="304" t="s">
        <v>414</v>
      </c>
      <c r="O60" s="25">
        <v>20</v>
      </c>
      <c r="P60" s="325"/>
      <c r="Q60" s="325"/>
    </row>
    <row r="61" spans="2:17" ht="33.75" customHeight="1" x14ac:dyDescent="0.25">
      <c r="B61" s="297"/>
      <c r="C61" s="434"/>
      <c r="D61" s="297"/>
      <c r="E61" s="537"/>
      <c r="F61" s="145"/>
      <c r="G61" s="70"/>
      <c r="H61" s="145"/>
      <c r="I61" s="177"/>
      <c r="J61" s="177"/>
      <c r="K61" s="177"/>
      <c r="L61" s="177"/>
      <c r="M61" s="177"/>
      <c r="N61" s="486"/>
      <c r="O61" s="183"/>
      <c r="P61" s="326"/>
      <c r="Q61" s="326"/>
    </row>
    <row r="62" spans="2:17" ht="48.75" customHeight="1" x14ac:dyDescent="0.25">
      <c r="B62" s="293" t="s">
        <v>417</v>
      </c>
      <c r="C62" s="345"/>
      <c r="D62" s="293" t="s">
        <v>287</v>
      </c>
      <c r="E62" s="324" t="s">
        <v>410</v>
      </c>
      <c r="F62" s="346"/>
      <c r="G62" s="296" t="s">
        <v>262</v>
      </c>
      <c r="H62" s="346"/>
      <c r="I62" s="337">
        <f>SUM(J62:M62)</f>
        <v>1150000</v>
      </c>
      <c r="J62" s="337">
        <v>0</v>
      </c>
      <c r="K62" s="337">
        <v>0</v>
      </c>
      <c r="L62" s="337">
        <v>977500</v>
      </c>
      <c r="M62" s="337">
        <v>172500</v>
      </c>
      <c r="N62" s="31" t="s">
        <v>411</v>
      </c>
      <c r="O62" s="45">
        <v>37</v>
      </c>
      <c r="P62" s="324" t="s">
        <v>274</v>
      </c>
      <c r="Q62" s="324" t="s">
        <v>351</v>
      </c>
    </row>
    <row r="63" spans="2:17" ht="31.5" x14ac:dyDescent="0.25">
      <c r="B63" s="297"/>
      <c r="C63" s="434"/>
      <c r="D63" s="297"/>
      <c r="E63" s="326"/>
      <c r="F63" s="434"/>
      <c r="G63" s="297"/>
      <c r="H63" s="434"/>
      <c r="I63" s="339"/>
      <c r="J63" s="339"/>
      <c r="K63" s="339"/>
      <c r="L63" s="339"/>
      <c r="M63" s="339"/>
      <c r="N63" s="33" t="s">
        <v>414</v>
      </c>
      <c r="O63" s="48">
        <v>37</v>
      </c>
      <c r="P63" s="447"/>
      <c r="Q63" s="326"/>
    </row>
    <row r="64" spans="2:17" ht="15.75" customHeight="1" x14ac:dyDescent="0.25">
      <c r="B64" s="293" t="s">
        <v>418</v>
      </c>
      <c r="C64" s="345"/>
      <c r="D64" s="293" t="s">
        <v>356</v>
      </c>
      <c r="E64" s="324" t="s">
        <v>410</v>
      </c>
      <c r="F64" s="345"/>
      <c r="G64" s="293" t="s">
        <v>262</v>
      </c>
      <c r="H64" s="345"/>
      <c r="I64" s="235">
        <f>SUM(J64:M64)</f>
        <v>2207561.35</v>
      </c>
      <c r="J64" s="235">
        <v>0</v>
      </c>
      <c r="K64" s="235">
        <v>0</v>
      </c>
      <c r="L64" s="235">
        <v>1876427.14</v>
      </c>
      <c r="M64" s="235">
        <v>331134.21000000002</v>
      </c>
      <c r="N64" s="293" t="s">
        <v>411</v>
      </c>
      <c r="O64" s="441">
        <v>50</v>
      </c>
      <c r="P64" s="324" t="s">
        <v>357</v>
      </c>
      <c r="Q64" s="324" t="s">
        <v>347</v>
      </c>
    </row>
    <row r="65" spans="2:17" ht="30.75" customHeight="1" x14ac:dyDescent="0.25">
      <c r="B65" s="296"/>
      <c r="C65" s="346"/>
      <c r="D65" s="296"/>
      <c r="E65" s="325"/>
      <c r="F65" s="346"/>
      <c r="G65" s="296"/>
      <c r="H65" s="346"/>
      <c r="I65" s="226"/>
      <c r="J65" s="226"/>
      <c r="K65" s="226"/>
      <c r="L65" s="226"/>
      <c r="M65" s="226"/>
      <c r="N65" s="297"/>
      <c r="O65" s="442"/>
      <c r="P65" s="325"/>
      <c r="Q65" s="325"/>
    </row>
    <row r="66" spans="2:17" ht="31.5" x14ac:dyDescent="0.25">
      <c r="B66" s="297"/>
      <c r="C66" s="434"/>
      <c r="D66" s="297"/>
      <c r="E66" s="326"/>
      <c r="F66" s="434"/>
      <c r="G66" s="297"/>
      <c r="H66" s="434"/>
      <c r="I66" s="166"/>
      <c r="J66" s="166"/>
      <c r="K66" s="166"/>
      <c r="L66" s="166"/>
      <c r="M66" s="166"/>
      <c r="N66" s="33" t="s">
        <v>414</v>
      </c>
      <c r="O66" s="48">
        <v>50</v>
      </c>
      <c r="P66" s="447"/>
      <c r="Q66" s="326"/>
    </row>
    <row r="67" spans="2:17" ht="48.75" customHeight="1" x14ac:dyDescent="0.25">
      <c r="B67" s="293" t="s">
        <v>419</v>
      </c>
      <c r="C67" s="345"/>
      <c r="D67" s="293" t="s">
        <v>293</v>
      </c>
      <c r="E67" s="324" t="s">
        <v>410</v>
      </c>
      <c r="F67" s="345"/>
      <c r="G67" s="293" t="s">
        <v>262</v>
      </c>
      <c r="H67" s="345"/>
      <c r="I67" s="336">
        <f>SUM(J67:M67)</f>
        <v>452633.96</v>
      </c>
      <c r="J67" s="336">
        <v>0</v>
      </c>
      <c r="K67" s="336">
        <v>0</v>
      </c>
      <c r="L67" s="336">
        <v>384738</v>
      </c>
      <c r="M67" s="336">
        <v>67895.960000000006</v>
      </c>
      <c r="N67" s="31" t="s">
        <v>411</v>
      </c>
      <c r="O67" s="45">
        <v>28</v>
      </c>
      <c r="P67" s="324" t="s">
        <v>276</v>
      </c>
      <c r="Q67" s="324" t="s">
        <v>351</v>
      </c>
    </row>
    <row r="68" spans="2:17" ht="31.5" x14ac:dyDescent="0.25">
      <c r="B68" s="297"/>
      <c r="C68" s="434"/>
      <c r="D68" s="297"/>
      <c r="E68" s="326"/>
      <c r="F68" s="434"/>
      <c r="G68" s="297"/>
      <c r="H68" s="434"/>
      <c r="I68" s="339"/>
      <c r="J68" s="339"/>
      <c r="K68" s="339"/>
      <c r="L68" s="339"/>
      <c r="M68" s="339"/>
      <c r="N68" s="33" t="s">
        <v>414</v>
      </c>
      <c r="O68" s="48">
        <v>28</v>
      </c>
      <c r="P68" s="447"/>
      <c r="Q68" s="326"/>
    </row>
    <row r="69" spans="2:17" ht="48.75" customHeight="1" x14ac:dyDescent="0.25">
      <c r="B69" s="293" t="s">
        <v>420</v>
      </c>
      <c r="C69" s="345"/>
      <c r="D69" s="293" t="s">
        <v>299</v>
      </c>
      <c r="E69" s="324" t="s">
        <v>410</v>
      </c>
      <c r="F69" s="345"/>
      <c r="G69" s="293" t="s">
        <v>262</v>
      </c>
      <c r="H69" s="345"/>
      <c r="I69" s="336">
        <f>SUM(J69:M69)</f>
        <v>1300000</v>
      </c>
      <c r="J69" s="336">
        <v>0</v>
      </c>
      <c r="K69" s="336">
        <v>0</v>
      </c>
      <c r="L69" s="336">
        <v>1105000</v>
      </c>
      <c r="M69" s="336">
        <v>195000</v>
      </c>
      <c r="N69" s="31" t="s">
        <v>411</v>
      </c>
      <c r="O69" s="45">
        <v>18</v>
      </c>
      <c r="P69" s="324" t="s">
        <v>357</v>
      </c>
      <c r="Q69" s="324" t="s">
        <v>345</v>
      </c>
    </row>
    <row r="70" spans="2:17" ht="31.5" x14ac:dyDescent="0.25">
      <c r="B70" s="297"/>
      <c r="C70" s="434"/>
      <c r="D70" s="297"/>
      <c r="E70" s="326"/>
      <c r="F70" s="434"/>
      <c r="G70" s="297"/>
      <c r="H70" s="434"/>
      <c r="I70" s="339"/>
      <c r="J70" s="339"/>
      <c r="K70" s="339"/>
      <c r="L70" s="339"/>
      <c r="M70" s="339"/>
      <c r="N70" s="33" t="s">
        <v>414</v>
      </c>
      <c r="O70" s="48">
        <v>18</v>
      </c>
      <c r="P70" s="447"/>
      <c r="Q70" s="326"/>
    </row>
    <row r="71" spans="2:17" ht="15.75" x14ac:dyDescent="0.25">
      <c r="B71" s="329" t="s">
        <v>105</v>
      </c>
      <c r="C71" s="329"/>
      <c r="D71" s="329"/>
      <c r="E71" s="329"/>
      <c r="F71" s="329"/>
      <c r="G71" s="329"/>
      <c r="H71" s="329"/>
      <c r="I71" s="236">
        <f>I48</f>
        <v>10708195.310000001</v>
      </c>
      <c r="J71" s="237">
        <f t="shared" ref="J71:M71" si="0">J48</f>
        <v>0</v>
      </c>
      <c r="K71" s="237">
        <f t="shared" si="0"/>
        <v>0</v>
      </c>
      <c r="L71" s="236">
        <f t="shared" si="0"/>
        <v>9101965.1400000006</v>
      </c>
      <c r="M71" s="236">
        <f t="shared" si="0"/>
        <v>1606230.17</v>
      </c>
      <c r="N71" s="516"/>
      <c r="O71" s="516"/>
      <c r="P71" s="516"/>
      <c r="Q71" s="516"/>
    </row>
    <row r="72" spans="2:17" ht="15.75" x14ac:dyDescent="0.25">
      <c r="B72" s="532"/>
      <c r="C72" s="533"/>
      <c r="D72" s="533"/>
      <c r="E72" s="533"/>
      <c r="F72" s="533"/>
      <c r="G72" s="533"/>
      <c r="H72" s="534"/>
      <c r="I72" s="238"/>
      <c r="J72" s="239"/>
      <c r="K72" s="239"/>
      <c r="L72" s="238"/>
      <c r="M72" s="238"/>
      <c r="N72" s="472"/>
      <c r="O72" s="473"/>
      <c r="P72" s="473"/>
      <c r="Q72" s="474"/>
    </row>
    <row r="73" spans="2:17" ht="32.25" customHeight="1" x14ac:dyDescent="0.25">
      <c r="B73" s="484" t="s">
        <v>758</v>
      </c>
      <c r="C73" s="484"/>
      <c r="D73" s="484"/>
      <c r="E73" s="484"/>
      <c r="F73" s="484"/>
      <c r="G73" s="484"/>
      <c r="H73" s="484"/>
      <c r="I73" s="484"/>
      <c r="J73" s="484"/>
      <c r="K73" s="484"/>
      <c r="L73" s="484"/>
      <c r="M73" s="484"/>
      <c r="N73" s="484"/>
      <c r="O73" s="484"/>
      <c r="P73" s="484"/>
      <c r="Q73" s="484"/>
    </row>
    <row r="75" spans="2:17" ht="15.75" x14ac:dyDescent="0.25">
      <c r="B75" s="400" t="s">
        <v>106</v>
      </c>
      <c r="C75" s="400"/>
      <c r="D75" s="400"/>
      <c r="E75" s="400"/>
    </row>
    <row r="76" spans="2:17" ht="35.450000000000003" customHeight="1" x14ac:dyDescent="0.25">
      <c r="B76" s="10" t="s">
        <v>3</v>
      </c>
      <c r="C76" s="311" t="s">
        <v>107</v>
      </c>
      <c r="D76" s="311"/>
      <c r="E76" s="311"/>
      <c r="F76" s="312" t="s">
        <v>108</v>
      </c>
      <c r="G76" s="312"/>
      <c r="H76" s="312"/>
      <c r="I76" s="312"/>
      <c r="J76" s="311" t="s">
        <v>109</v>
      </c>
      <c r="K76" s="312"/>
      <c r="L76" s="312"/>
      <c r="M76" s="312"/>
    </row>
    <row r="77" spans="2:17" ht="15.75" x14ac:dyDescent="0.25">
      <c r="B77" s="4">
        <v>1</v>
      </c>
      <c r="C77" s="378">
        <v>2</v>
      </c>
      <c r="D77" s="378"/>
      <c r="E77" s="378"/>
      <c r="F77" s="378">
        <v>3</v>
      </c>
      <c r="G77" s="378"/>
      <c r="H77" s="378"/>
      <c r="I77" s="378"/>
      <c r="J77" s="378">
        <v>4</v>
      </c>
      <c r="K77" s="378"/>
      <c r="L77" s="378"/>
      <c r="M77" s="378"/>
    </row>
    <row r="78" spans="2:17" ht="31.5" customHeight="1" x14ac:dyDescent="0.25">
      <c r="B78" s="8"/>
      <c r="C78" s="300" t="s">
        <v>305</v>
      </c>
      <c r="D78" s="300"/>
      <c r="E78" s="300"/>
      <c r="F78" s="435"/>
      <c r="G78" s="435"/>
      <c r="H78" s="435"/>
      <c r="I78" s="435"/>
      <c r="J78" s="435"/>
      <c r="K78" s="435"/>
      <c r="L78" s="435"/>
      <c r="M78" s="435"/>
    </row>
    <row r="80" spans="2:17" ht="15.75" x14ac:dyDescent="0.25">
      <c r="B80" s="400" t="s">
        <v>110</v>
      </c>
      <c r="C80" s="400"/>
      <c r="D80" s="400"/>
      <c r="E80" s="400"/>
      <c r="F80" s="400"/>
    </row>
    <row r="81" spans="2:13" ht="33.6" customHeight="1" x14ac:dyDescent="0.25">
      <c r="B81" s="10" t="s">
        <v>3</v>
      </c>
      <c r="C81" s="312" t="s">
        <v>111</v>
      </c>
      <c r="D81" s="312"/>
      <c r="E81" s="312"/>
      <c r="F81" s="312" t="s">
        <v>108</v>
      </c>
      <c r="G81" s="312"/>
      <c r="H81" s="312"/>
      <c r="I81" s="312"/>
      <c r="J81" s="311" t="s">
        <v>112</v>
      </c>
      <c r="K81" s="312"/>
      <c r="L81" s="312"/>
      <c r="M81" s="312"/>
    </row>
    <row r="82" spans="2:13" ht="15.75" x14ac:dyDescent="0.25">
      <c r="B82" s="4">
        <v>1</v>
      </c>
      <c r="C82" s="378">
        <v>2</v>
      </c>
      <c r="D82" s="378"/>
      <c r="E82" s="378"/>
      <c r="F82" s="378">
        <v>3</v>
      </c>
      <c r="G82" s="378"/>
      <c r="H82" s="378"/>
      <c r="I82" s="378"/>
      <c r="J82" s="378">
        <v>4</v>
      </c>
      <c r="K82" s="378"/>
      <c r="L82" s="378"/>
      <c r="M82" s="378"/>
    </row>
    <row r="83" spans="2:13" ht="46.5" customHeight="1" x14ac:dyDescent="0.25">
      <c r="B83" s="8"/>
      <c r="C83" s="300" t="s">
        <v>306</v>
      </c>
      <c r="D83" s="300"/>
      <c r="E83" s="300"/>
      <c r="F83" s="435"/>
      <c r="G83" s="435"/>
      <c r="H83" s="435"/>
      <c r="I83" s="435"/>
      <c r="J83" s="435"/>
      <c r="K83" s="435"/>
      <c r="L83" s="435"/>
      <c r="M83" s="435"/>
    </row>
    <row r="85" spans="2:13" ht="15.75" x14ac:dyDescent="0.25">
      <c r="B85" s="400" t="s">
        <v>113</v>
      </c>
      <c r="C85" s="400"/>
      <c r="D85" s="400"/>
    </row>
    <row r="86" spans="2:13" ht="38.450000000000003" customHeight="1" x14ac:dyDescent="0.25">
      <c r="B86" s="10" t="s">
        <v>3</v>
      </c>
      <c r="C86" s="311" t="s">
        <v>114</v>
      </c>
      <c r="D86" s="311"/>
      <c r="E86" s="311"/>
      <c r="F86" s="401" t="s">
        <v>115</v>
      </c>
      <c r="G86" s="402"/>
      <c r="H86" s="402"/>
      <c r="I86" s="402"/>
      <c r="J86" s="402"/>
      <c r="K86" s="402"/>
      <c r="L86" s="402"/>
      <c r="M86" s="403"/>
    </row>
    <row r="87" spans="2:13" ht="15.75" x14ac:dyDescent="0.25">
      <c r="B87" s="4">
        <v>1</v>
      </c>
      <c r="C87" s="378">
        <v>2</v>
      </c>
      <c r="D87" s="378"/>
      <c r="E87" s="378"/>
      <c r="F87" s="404">
        <v>3</v>
      </c>
      <c r="G87" s="405"/>
      <c r="H87" s="405"/>
      <c r="I87" s="405"/>
      <c r="J87" s="405"/>
      <c r="K87" s="405"/>
      <c r="L87" s="405"/>
      <c r="M87" s="406"/>
    </row>
    <row r="88" spans="2:13" ht="14.45" customHeight="1" x14ac:dyDescent="0.25">
      <c r="B88" s="26" t="s">
        <v>15</v>
      </c>
      <c r="C88" s="399"/>
      <c r="D88" s="399"/>
      <c r="E88" s="399"/>
      <c r="F88" s="396"/>
      <c r="G88" s="397"/>
      <c r="H88" s="397"/>
      <c r="I88" s="397"/>
      <c r="J88" s="397"/>
      <c r="K88" s="397"/>
      <c r="L88" s="397"/>
      <c r="M88" s="398"/>
    </row>
    <row r="90" spans="2:13" ht="15.75" x14ac:dyDescent="0.25">
      <c r="B90" s="400" t="s">
        <v>116</v>
      </c>
      <c r="C90" s="400"/>
      <c r="D90" s="400"/>
      <c r="E90" s="400"/>
      <c r="F90" s="400"/>
      <c r="G90" s="400"/>
    </row>
    <row r="91" spans="2:13" ht="15.6" customHeight="1" x14ac:dyDescent="0.25">
      <c r="B91" s="10" t="s">
        <v>3</v>
      </c>
      <c r="C91" s="401" t="s">
        <v>117</v>
      </c>
      <c r="D91" s="402"/>
      <c r="E91" s="402"/>
      <c r="F91" s="402"/>
      <c r="G91" s="402"/>
      <c r="H91" s="402"/>
      <c r="I91" s="402"/>
      <c r="J91" s="402"/>
      <c r="K91" s="402"/>
      <c r="L91" s="402"/>
      <c r="M91" s="403"/>
    </row>
    <row r="92" spans="2:13" ht="15.75" x14ac:dyDescent="0.25">
      <c r="B92" s="4">
        <v>1</v>
      </c>
      <c r="C92" s="404">
        <v>2</v>
      </c>
      <c r="D92" s="405"/>
      <c r="E92" s="405"/>
      <c r="F92" s="405"/>
      <c r="G92" s="405"/>
      <c r="H92" s="405"/>
      <c r="I92" s="405"/>
      <c r="J92" s="405"/>
      <c r="K92" s="405"/>
      <c r="L92" s="405"/>
      <c r="M92" s="406"/>
    </row>
    <row r="93" spans="2:13" ht="15.75" x14ac:dyDescent="0.25">
      <c r="B93" s="8"/>
      <c r="C93" s="393" t="s">
        <v>307</v>
      </c>
      <c r="D93" s="394"/>
      <c r="E93" s="394"/>
      <c r="F93" s="394"/>
      <c r="G93" s="394"/>
      <c r="H93" s="394"/>
      <c r="I93" s="394"/>
      <c r="J93" s="394"/>
      <c r="K93" s="394"/>
      <c r="L93" s="394"/>
      <c r="M93" s="395"/>
    </row>
  </sheetData>
  <mergeCells count="228">
    <mergeCell ref="B73:Q73"/>
    <mergeCell ref="O64:O65"/>
    <mergeCell ref="N64:N65"/>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 ref="H10:J10"/>
    <mergeCell ref="K10:M10"/>
    <mergeCell ref="H12:J12"/>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F26:H26"/>
    <mergeCell ref="B28:E28"/>
    <mergeCell ref="F28:H28"/>
    <mergeCell ref="B29:E29"/>
    <mergeCell ref="F29:H29"/>
    <mergeCell ref="B23:E23"/>
    <mergeCell ref="F23:H23"/>
    <mergeCell ref="B24:E24"/>
    <mergeCell ref="F24:H24"/>
    <mergeCell ref="B25:E25"/>
    <mergeCell ref="F25:H25"/>
    <mergeCell ref="F27:H27"/>
    <mergeCell ref="B26:E27"/>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K54:K55"/>
    <mergeCell ref="J54:J55"/>
    <mergeCell ref="I54:I55"/>
    <mergeCell ref="H54:H55"/>
    <mergeCell ref="G54:G55"/>
    <mergeCell ref="B39:E39"/>
    <mergeCell ref="F39:H39"/>
    <mergeCell ref="B40:E40"/>
    <mergeCell ref="F40:H40"/>
    <mergeCell ref="B43:H43"/>
    <mergeCell ref="B44:B46"/>
    <mergeCell ref="C44:C46"/>
    <mergeCell ref="D44:D46"/>
    <mergeCell ref="E44:E46"/>
    <mergeCell ref="F44:F46"/>
    <mergeCell ref="B41:E41"/>
    <mergeCell ref="F41:H41"/>
    <mergeCell ref="F54:F55"/>
    <mergeCell ref="F48:F53"/>
    <mergeCell ref="E48:E53"/>
    <mergeCell ref="D48:D53"/>
    <mergeCell ref="C48:C53"/>
    <mergeCell ref="B48:B53"/>
    <mergeCell ref="B71:H71"/>
    <mergeCell ref="N71:Q71"/>
    <mergeCell ref="B75:E75"/>
    <mergeCell ref="C76:E76"/>
    <mergeCell ref="F76:I76"/>
    <mergeCell ref="J76:M76"/>
    <mergeCell ref="B72:H72"/>
    <mergeCell ref="N72:Q72"/>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M54:M55"/>
    <mergeCell ref="L54:L55"/>
    <mergeCell ref="C81:E81"/>
    <mergeCell ref="F81:I81"/>
    <mergeCell ref="J81:M81"/>
    <mergeCell ref="C82:E82"/>
    <mergeCell ref="F82:I82"/>
    <mergeCell ref="J82:M82"/>
    <mergeCell ref="C77:E77"/>
    <mergeCell ref="F77:I77"/>
    <mergeCell ref="J77:M77"/>
    <mergeCell ref="C78:E78"/>
    <mergeCell ref="F78:I78"/>
    <mergeCell ref="J78:M78"/>
    <mergeCell ref="C92:M92"/>
    <mergeCell ref="C93:M93"/>
    <mergeCell ref="N48:N50"/>
    <mergeCell ref="N51:N53"/>
    <mergeCell ref="K48:K53"/>
    <mergeCell ref="J48:J53"/>
    <mergeCell ref="H48:H53"/>
    <mergeCell ref="C87:E87"/>
    <mergeCell ref="F87:M87"/>
    <mergeCell ref="C88:E88"/>
    <mergeCell ref="F88:M88"/>
    <mergeCell ref="B90:G90"/>
    <mergeCell ref="C91:M91"/>
    <mergeCell ref="C83:E83"/>
    <mergeCell ref="F83:I83"/>
    <mergeCell ref="E54:E55"/>
    <mergeCell ref="D54:D55"/>
    <mergeCell ref="C54:C55"/>
    <mergeCell ref="B54:B55"/>
    <mergeCell ref="J83:M83"/>
    <mergeCell ref="B85:D85"/>
    <mergeCell ref="C86:E86"/>
    <mergeCell ref="F86:M86"/>
    <mergeCell ref="B80:F80"/>
    <mergeCell ref="M58:M60"/>
    <mergeCell ref="N58:N59"/>
    <mergeCell ref="N60:N61"/>
    <mergeCell ref="Q58:Q61"/>
    <mergeCell ref="P58:P61"/>
    <mergeCell ref="B56:B57"/>
    <mergeCell ref="C56:C57"/>
    <mergeCell ref="D56:D57"/>
    <mergeCell ref="E56:E57"/>
    <mergeCell ref="F58:F60"/>
    <mergeCell ref="G58:G60"/>
    <mergeCell ref="F56:F57"/>
    <mergeCell ref="G56:G57"/>
    <mergeCell ref="H56:H57"/>
    <mergeCell ref="J56:J57"/>
    <mergeCell ref="K56:K57"/>
    <mergeCell ref="J58:J60"/>
    <mergeCell ref="K58:K60"/>
    <mergeCell ref="B64:B66"/>
    <mergeCell ref="C64:C66"/>
    <mergeCell ref="D64:D66"/>
    <mergeCell ref="E64:E66"/>
    <mergeCell ref="F64:F66"/>
    <mergeCell ref="G64:G66"/>
    <mergeCell ref="J62:J63"/>
    <mergeCell ref="K62:K63"/>
    <mergeCell ref="L62:L63"/>
    <mergeCell ref="B62:B63"/>
    <mergeCell ref="C62:C63"/>
    <mergeCell ref="D62:D63"/>
    <mergeCell ref="E62:E63"/>
    <mergeCell ref="F62:F63"/>
    <mergeCell ref="G62:G63"/>
    <mergeCell ref="H62:H63"/>
    <mergeCell ref="I62:I63"/>
    <mergeCell ref="B69:B70"/>
    <mergeCell ref="C69:C70"/>
    <mergeCell ref="D69:D70"/>
    <mergeCell ref="E69:E70"/>
    <mergeCell ref="F69:F70"/>
    <mergeCell ref="G69:G70"/>
    <mergeCell ref="J67:J68"/>
    <mergeCell ref="K67:K68"/>
    <mergeCell ref="L67:L68"/>
    <mergeCell ref="B67:B68"/>
    <mergeCell ref="C67:C68"/>
    <mergeCell ref="D67:D68"/>
    <mergeCell ref="E67:E68"/>
    <mergeCell ref="F67:F68"/>
    <mergeCell ref="G67:G68"/>
    <mergeCell ref="H67:H68"/>
    <mergeCell ref="I67:I68"/>
    <mergeCell ref="P69:P70"/>
    <mergeCell ref="Q69:Q70"/>
    <mergeCell ref="Q48:Q53"/>
    <mergeCell ref="P48:P53"/>
    <mergeCell ref="H69:H70"/>
    <mergeCell ref="I69:I70"/>
    <mergeCell ref="J69:J70"/>
    <mergeCell ref="K69:K70"/>
    <mergeCell ref="L69:L70"/>
    <mergeCell ref="M69:M70"/>
    <mergeCell ref="M67:M68"/>
    <mergeCell ref="P67:P68"/>
    <mergeCell ref="Q67:Q68"/>
    <mergeCell ref="P64:P66"/>
    <mergeCell ref="Q64:Q66"/>
    <mergeCell ref="H64:H66"/>
    <mergeCell ref="M62:M63"/>
    <mergeCell ref="P62:P63"/>
    <mergeCell ref="Q62:Q63"/>
    <mergeCell ref="H58:H60"/>
    <mergeCell ref="I58:I60"/>
    <mergeCell ref="P56:P57"/>
    <mergeCell ref="Q56:Q57"/>
    <mergeCell ref="L58:L60"/>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8"/>
  <sheetViews>
    <sheetView zoomScaleNormal="100" workbookViewId="0">
      <selection activeCell="E65" sqref="E65:E6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0" t="s">
        <v>464</v>
      </c>
      <c r="C2" s="330"/>
      <c r="D2" s="330"/>
      <c r="E2" s="330"/>
      <c r="F2" s="330"/>
      <c r="G2" s="330"/>
      <c r="H2" s="330"/>
      <c r="I2" s="330"/>
      <c r="J2" s="330"/>
      <c r="K2" s="330"/>
      <c r="L2" s="330"/>
      <c r="M2" s="330"/>
      <c r="N2" s="330"/>
      <c r="O2" s="330"/>
      <c r="P2" s="330"/>
      <c r="Q2" s="330"/>
    </row>
    <row r="3" spans="2:17" ht="15.75" x14ac:dyDescent="0.25">
      <c r="B3" s="6"/>
      <c r="C3" s="6"/>
      <c r="D3" s="6"/>
      <c r="E3" s="6"/>
      <c r="F3" s="6"/>
      <c r="G3" s="6"/>
      <c r="H3" s="6"/>
      <c r="I3" s="6"/>
      <c r="J3" s="6"/>
      <c r="K3" s="6"/>
      <c r="L3" s="6"/>
      <c r="M3" s="6"/>
      <c r="N3" s="6"/>
      <c r="O3" s="6"/>
      <c r="P3" s="6"/>
      <c r="Q3" s="6"/>
    </row>
    <row r="4" spans="2:17" ht="32.25" customHeight="1" x14ac:dyDescent="0.25">
      <c r="B4" s="527" t="s">
        <v>530</v>
      </c>
      <c r="C4" s="330"/>
      <c r="D4" s="330"/>
      <c r="E4" s="330"/>
      <c r="F4" s="330"/>
      <c r="G4" s="330"/>
      <c r="H4" s="330"/>
      <c r="I4" s="330"/>
      <c r="J4" s="330"/>
      <c r="K4" s="330"/>
      <c r="L4" s="330"/>
      <c r="M4" s="330"/>
      <c r="N4" s="330"/>
      <c r="O4" s="330"/>
      <c r="P4" s="330"/>
      <c r="Q4" s="330"/>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21.6" customHeight="1" x14ac:dyDescent="0.25">
      <c r="B7" s="312" t="s">
        <v>3</v>
      </c>
      <c r="C7" s="312" t="s">
        <v>58</v>
      </c>
      <c r="D7" s="312"/>
      <c r="E7" s="311" t="s">
        <v>59</v>
      </c>
      <c r="F7" s="311"/>
      <c r="G7" s="311"/>
      <c r="H7" s="311" t="s">
        <v>60</v>
      </c>
      <c r="I7" s="311"/>
      <c r="J7" s="311"/>
      <c r="K7" s="312" t="s">
        <v>61</v>
      </c>
      <c r="L7" s="312"/>
      <c r="M7" s="312"/>
      <c r="N7" s="312"/>
    </row>
    <row r="8" spans="2:17" ht="34.15" customHeight="1"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3" t="s">
        <v>486</v>
      </c>
      <c r="D10" s="364"/>
      <c r="E10" s="369" t="s">
        <v>487</v>
      </c>
      <c r="F10" s="370"/>
      <c r="G10" s="371"/>
      <c r="H10" s="413">
        <v>0</v>
      </c>
      <c r="I10" s="416"/>
      <c r="J10" s="416"/>
      <c r="K10" s="413">
        <v>0</v>
      </c>
      <c r="L10" s="416"/>
      <c r="M10" s="416"/>
      <c r="N10" s="12">
        <f>O43</f>
        <v>870</v>
      </c>
    </row>
    <row r="11" spans="2:17" ht="51" customHeight="1" x14ac:dyDescent="0.25">
      <c r="B11" s="362"/>
      <c r="C11" s="367"/>
      <c r="D11" s="368"/>
      <c r="E11" s="375"/>
      <c r="F11" s="376"/>
      <c r="G11" s="377"/>
      <c r="H11" s="379" t="s">
        <v>20</v>
      </c>
      <c r="I11" s="380"/>
      <c r="J11" s="381"/>
      <c r="K11" s="379" t="s">
        <v>18</v>
      </c>
      <c r="L11" s="380"/>
      <c r="M11" s="381"/>
      <c r="N11" s="11" t="s">
        <v>23</v>
      </c>
      <c r="O11" s="37"/>
      <c r="P11" s="38"/>
    </row>
    <row r="12" spans="2:17" ht="15.75" x14ac:dyDescent="0.25">
      <c r="B12" s="360" t="s">
        <v>48</v>
      </c>
      <c r="C12" s="363" t="s">
        <v>488</v>
      </c>
      <c r="D12" s="364"/>
      <c r="E12" s="369" t="s">
        <v>489</v>
      </c>
      <c r="F12" s="370"/>
      <c r="G12" s="371"/>
      <c r="H12" s="413">
        <v>0</v>
      </c>
      <c r="I12" s="414"/>
      <c r="J12" s="414"/>
      <c r="K12" s="413">
        <v>0</v>
      </c>
      <c r="L12" s="414"/>
      <c r="M12" s="414"/>
      <c r="N12" s="12">
        <f>O45</f>
        <v>70</v>
      </c>
    </row>
    <row r="13" spans="2:17" ht="33" customHeight="1" x14ac:dyDescent="0.25">
      <c r="B13" s="362"/>
      <c r="C13" s="367"/>
      <c r="D13" s="368"/>
      <c r="E13" s="375"/>
      <c r="F13" s="376"/>
      <c r="G13" s="377"/>
      <c r="H13" s="379" t="s">
        <v>21</v>
      </c>
      <c r="I13" s="380"/>
      <c r="J13" s="381"/>
      <c r="K13" s="379" t="s">
        <v>18</v>
      </c>
      <c r="L13" s="380"/>
      <c r="M13" s="381"/>
      <c r="N13" s="11" t="s">
        <v>23</v>
      </c>
    </row>
    <row r="16" spans="2:17" ht="15.75" x14ac:dyDescent="0.25">
      <c r="B16" s="310" t="s">
        <v>71</v>
      </c>
      <c r="C16" s="310"/>
      <c r="D16" s="310"/>
      <c r="E16" s="310"/>
      <c r="F16" s="310"/>
      <c r="G16" s="310"/>
    </row>
    <row r="17" spans="2:8" ht="15.75" x14ac:dyDescent="0.25">
      <c r="B17" s="390" t="s">
        <v>72</v>
      </c>
      <c r="C17" s="390"/>
      <c r="D17" s="390"/>
      <c r="E17" s="390"/>
      <c r="F17" s="390" t="s">
        <v>73</v>
      </c>
      <c r="G17" s="390"/>
      <c r="H17" s="390"/>
    </row>
    <row r="18" spans="2:8" ht="15.75" x14ac:dyDescent="0.25">
      <c r="B18" s="391">
        <v>1</v>
      </c>
      <c r="C18" s="391"/>
      <c r="D18" s="391"/>
      <c r="E18" s="391"/>
      <c r="F18" s="391">
        <v>2</v>
      </c>
      <c r="G18" s="391"/>
      <c r="H18" s="391"/>
    </row>
    <row r="19" spans="2:8" ht="15.75" x14ac:dyDescent="0.25">
      <c r="B19" s="392" t="s">
        <v>74</v>
      </c>
      <c r="C19" s="392"/>
      <c r="D19" s="392"/>
      <c r="E19" s="392"/>
      <c r="F19" s="417">
        <f>L43</f>
        <v>11185169.860000001</v>
      </c>
      <c r="G19" s="417"/>
      <c r="H19" s="417"/>
    </row>
    <row r="20" spans="2:8" ht="15.75" x14ac:dyDescent="0.25">
      <c r="B20" s="392" t="s">
        <v>75</v>
      </c>
      <c r="C20" s="392"/>
      <c r="D20" s="392"/>
      <c r="E20" s="392"/>
      <c r="F20" s="359"/>
      <c r="G20" s="359"/>
      <c r="H20" s="359"/>
    </row>
    <row r="21" spans="2:8" ht="15.75" x14ac:dyDescent="0.25">
      <c r="B21" s="358"/>
      <c r="C21" s="358"/>
      <c r="D21" s="358"/>
      <c r="E21" s="358"/>
      <c r="F21" s="359"/>
      <c r="G21" s="359"/>
      <c r="H21" s="359"/>
    </row>
    <row r="22" spans="2:8" ht="31.15" customHeight="1" x14ac:dyDescent="0.25">
      <c r="B22" s="392" t="s">
        <v>313</v>
      </c>
      <c r="C22" s="392"/>
      <c r="D22" s="392"/>
      <c r="E22" s="392"/>
      <c r="F22" s="417">
        <f>F25</f>
        <v>0</v>
      </c>
      <c r="G22" s="417"/>
      <c r="H22" s="417"/>
    </row>
    <row r="23" spans="2:8" ht="15.75" x14ac:dyDescent="0.25">
      <c r="B23" s="358" t="s">
        <v>253</v>
      </c>
      <c r="C23" s="358"/>
      <c r="D23" s="358"/>
      <c r="E23" s="358"/>
      <c r="F23" s="359"/>
      <c r="G23" s="359"/>
      <c r="H23" s="359"/>
    </row>
    <row r="24" spans="2:8" ht="31.5" customHeight="1" x14ac:dyDescent="0.25">
      <c r="B24" s="358" t="s">
        <v>254</v>
      </c>
      <c r="C24" s="358"/>
      <c r="D24" s="358"/>
      <c r="E24" s="358"/>
      <c r="F24" s="359"/>
      <c r="G24" s="359"/>
      <c r="H24" s="359"/>
    </row>
    <row r="25" spans="2:8" ht="15.75" x14ac:dyDescent="0.25">
      <c r="B25" s="358" t="s">
        <v>76</v>
      </c>
      <c r="C25" s="358"/>
      <c r="D25" s="358"/>
      <c r="E25" s="358"/>
      <c r="F25" s="359"/>
      <c r="G25" s="359"/>
      <c r="H25" s="359"/>
    </row>
    <row r="26" spans="2:8" ht="15.75" x14ac:dyDescent="0.25">
      <c r="B26" s="392" t="s">
        <v>314</v>
      </c>
      <c r="C26" s="392"/>
      <c r="D26" s="392"/>
      <c r="E26" s="392"/>
      <c r="F26" s="417">
        <f>L43</f>
        <v>11185169.860000001</v>
      </c>
      <c r="G26" s="417"/>
      <c r="H26" s="417"/>
    </row>
    <row r="27" spans="2:8" ht="15.75" x14ac:dyDescent="0.25">
      <c r="B27" s="358" t="s">
        <v>255</v>
      </c>
      <c r="C27" s="358"/>
      <c r="D27" s="358"/>
      <c r="E27" s="358"/>
      <c r="F27" s="359"/>
      <c r="G27" s="359"/>
      <c r="H27" s="359"/>
    </row>
    <row r="28" spans="2:8" ht="31.5" customHeight="1" x14ac:dyDescent="0.25">
      <c r="B28" s="358" t="s">
        <v>256</v>
      </c>
      <c r="C28" s="358"/>
      <c r="D28" s="358"/>
      <c r="E28" s="358"/>
      <c r="F28" s="359"/>
      <c r="G28" s="359"/>
      <c r="H28" s="359"/>
    </row>
    <row r="29" spans="2:8" ht="15.75" x14ac:dyDescent="0.25">
      <c r="B29" s="358" t="s">
        <v>77</v>
      </c>
      <c r="C29" s="358"/>
      <c r="D29" s="358"/>
      <c r="E29" s="358"/>
      <c r="F29" s="359">
        <f>L43</f>
        <v>11185169.860000001</v>
      </c>
      <c r="G29" s="359"/>
      <c r="H29" s="359"/>
    </row>
    <row r="30" spans="2:8" ht="15.75" x14ac:dyDescent="0.25">
      <c r="B30" s="392" t="s">
        <v>257</v>
      </c>
      <c r="C30" s="392"/>
      <c r="D30" s="392"/>
      <c r="E30" s="392"/>
      <c r="F30" s="359"/>
      <c r="G30" s="359"/>
      <c r="H30" s="359"/>
    </row>
    <row r="31" spans="2:8" ht="15.75" x14ac:dyDescent="0.25">
      <c r="B31" s="358"/>
      <c r="C31" s="358"/>
      <c r="D31" s="358"/>
      <c r="E31" s="358"/>
      <c r="F31" s="359"/>
      <c r="G31" s="359"/>
      <c r="H31" s="359"/>
    </row>
    <row r="32" spans="2:8" ht="15.75" x14ac:dyDescent="0.25">
      <c r="B32" s="392" t="s">
        <v>78</v>
      </c>
      <c r="C32" s="392"/>
      <c r="D32" s="392"/>
      <c r="E32" s="392"/>
      <c r="F32" s="417">
        <f>M43</f>
        <v>1973854.2799999998</v>
      </c>
      <c r="G32" s="417"/>
      <c r="H32" s="417"/>
    </row>
    <row r="33" spans="2:17" ht="15.75" x14ac:dyDescent="0.25">
      <c r="B33" s="358" t="s">
        <v>79</v>
      </c>
      <c r="C33" s="358"/>
      <c r="D33" s="358"/>
      <c r="E33" s="358"/>
      <c r="F33" s="359">
        <f>M43</f>
        <v>1973854.2799999998</v>
      </c>
      <c r="G33" s="359"/>
      <c r="H33" s="359"/>
    </row>
    <row r="34" spans="2:17" ht="15.75" x14ac:dyDescent="0.25">
      <c r="B34" s="358" t="s">
        <v>80</v>
      </c>
      <c r="C34" s="358"/>
      <c r="D34" s="358"/>
      <c r="E34" s="358"/>
      <c r="F34" s="359">
        <v>0</v>
      </c>
      <c r="G34" s="359"/>
      <c r="H34" s="359"/>
    </row>
    <row r="35" spans="2:17" ht="15.75" x14ac:dyDescent="0.25">
      <c r="B35" s="358" t="s">
        <v>81</v>
      </c>
      <c r="C35" s="358"/>
      <c r="D35" s="358"/>
      <c r="E35" s="358"/>
      <c r="F35" s="359">
        <v>0</v>
      </c>
      <c r="G35" s="359"/>
      <c r="H35" s="359"/>
    </row>
    <row r="36" spans="2:17" ht="15.75" x14ac:dyDescent="0.25">
      <c r="B36" s="392" t="s">
        <v>82</v>
      </c>
      <c r="C36" s="392"/>
      <c r="D36" s="392"/>
      <c r="E36" s="392"/>
      <c r="F36" s="417">
        <f>I43</f>
        <v>13159024.140000002</v>
      </c>
      <c r="G36" s="417"/>
      <c r="H36" s="417"/>
    </row>
    <row r="38" spans="2:17" ht="15.75" x14ac:dyDescent="0.25">
      <c r="B38" s="310" t="s">
        <v>83</v>
      </c>
      <c r="C38" s="310"/>
      <c r="D38" s="310"/>
      <c r="E38" s="310"/>
      <c r="F38" s="310"/>
      <c r="G38" s="310"/>
      <c r="H38" s="310"/>
    </row>
    <row r="39" spans="2:17" ht="16.149999999999999" customHeight="1" x14ac:dyDescent="0.25">
      <c r="B39" s="407" t="s">
        <v>84</v>
      </c>
      <c r="C39" s="311" t="s">
        <v>85</v>
      </c>
      <c r="D39" s="311" t="s">
        <v>86</v>
      </c>
      <c r="E39" s="311" t="s">
        <v>87</v>
      </c>
      <c r="F39" s="311" t="s">
        <v>88</v>
      </c>
      <c r="G39" s="311" t="s">
        <v>89</v>
      </c>
      <c r="H39" s="311" t="s">
        <v>90</v>
      </c>
      <c r="I39" s="311" t="s">
        <v>91</v>
      </c>
      <c r="J39" s="311"/>
      <c r="K39" s="311"/>
      <c r="L39" s="311"/>
      <c r="M39" s="311"/>
      <c r="N39" s="311" t="s">
        <v>6</v>
      </c>
      <c r="O39" s="311"/>
      <c r="P39" s="311" t="s">
        <v>92</v>
      </c>
      <c r="Q39" s="311" t="s">
        <v>93</v>
      </c>
    </row>
    <row r="40" spans="2:17" ht="46.9" customHeight="1" x14ac:dyDescent="0.25">
      <c r="B40" s="408"/>
      <c r="C40" s="311"/>
      <c r="D40" s="311"/>
      <c r="E40" s="311"/>
      <c r="F40" s="311"/>
      <c r="G40" s="311"/>
      <c r="H40" s="311"/>
      <c r="I40" s="311" t="s">
        <v>45</v>
      </c>
      <c r="J40" s="311" t="s">
        <v>94</v>
      </c>
      <c r="K40" s="311"/>
      <c r="L40" s="311"/>
      <c r="M40" s="311" t="s">
        <v>752</v>
      </c>
      <c r="N40" s="311" t="s">
        <v>96</v>
      </c>
      <c r="O40" s="311" t="s">
        <v>97</v>
      </c>
      <c r="P40" s="311"/>
      <c r="Q40" s="311"/>
    </row>
    <row r="41" spans="2:17" ht="96" customHeight="1" x14ac:dyDescent="0.25">
      <c r="B41" s="409"/>
      <c r="C41" s="311"/>
      <c r="D41" s="311"/>
      <c r="E41" s="311"/>
      <c r="F41" s="311"/>
      <c r="G41" s="311"/>
      <c r="H41" s="311"/>
      <c r="I41" s="311"/>
      <c r="J41" s="3" t="s">
        <v>98</v>
      </c>
      <c r="K41" s="3" t="s">
        <v>99</v>
      </c>
      <c r="L41" s="3" t="s">
        <v>100</v>
      </c>
      <c r="M41" s="311"/>
      <c r="N41" s="311"/>
      <c r="O41" s="311"/>
      <c r="P41" s="311"/>
      <c r="Q41" s="311"/>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410" t="s">
        <v>490</v>
      </c>
      <c r="C43" s="324" t="s">
        <v>101</v>
      </c>
      <c r="D43" s="293" t="s">
        <v>491</v>
      </c>
      <c r="E43" s="293" t="s">
        <v>492</v>
      </c>
      <c r="F43" s="293" t="s">
        <v>261</v>
      </c>
      <c r="G43" s="293" t="s">
        <v>262</v>
      </c>
      <c r="H43" s="324" t="s">
        <v>102</v>
      </c>
      <c r="I43" s="336">
        <f>SUM(I51:I66)</f>
        <v>13159024.140000002</v>
      </c>
      <c r="J43" s="336">
        <f>SUM(J51:J56)</f>
        <v>0</v>
      </c>
      <c r="K43" s="336">
        <f>SUM(K51:K56)</f>
        <v>0</v>
      </c>
      <c r="L43" s="336">
        <f>SUM(L51:L66)</f>
        <v>11185169.860000001</v>
      </c>
      <c r="M43" s="336">
        <f>SUM(M51:M66)</f>
        <v>1973854.2799999998</v>
      </c>
      <c r="N43" s="293" t="s">
        <v>496</v>
      </c>
      <c r="O43" s="12">
        <f>SUM(O51,O53,O57,O59,O61,O65)</f>
        <v>870</v>
      </c>
      <c r="P43" s="416"/>
      <c r="Q43" s="324"/>
    </row>
    <row r="44" spans="2:17" ht="52.5" customHeight="1" x14ac:dyDescent="0.25">
      <c r="B44" s="411"/>
      <c r="C44" s="325"/>
      <c r="D44" s="296"/>
      <c r="E44" s="296"/>
      <c r="F44" s="296"/>
      <c r="G44" s="296"/>
      <c r="H44" s="325"/>
      <c r="I44" s="337"/>
      <c r="J44" s="337"/>
      <c r="K44" s="337"/>
      <c r="L44" s="337"/>
      <c r="M44" s="337"/>
      <c r="N44" s="297"/>
      <c r="O44" s="11" t="s">
        <v>23</v>
      </c>
      <c r="P44" s="418"/>
      <c r="Q44" s="325"/>
    </row>
    <row r="45" spans="2:17" ht="15.75" x14ac:dyDescent="0.25">
      <c r="B45" s="411"/>
      <c r="C45" s="325"/>
      <c r="D45" s="296"/>
      <c r="E45" s="296"/>
      <c r="F45" s="296"/>
      <c r="G45" s="296"/>
      <c r="H45" s="325"/>
      <c r="I45" s="337"/>
      <c r="J45" s="337"/>
      <c r="K45" s="337"/>
      <c r="L45" s="337"/>
      <c r="M45" s="337"/>
      <c r="N45" s="293" t="s">
        <v>495</v>
      </c>
      <c r="O45" s="12">
        <f>SUM(O55,O63)</f>
        <v>70</v>
      </c>
      <c r="P45" s="418"/>
      <c r="Q45" s="325"/>
    </row>
    <row r="46" spans="2:17" ht="39" customHeight="1" x14ac:dyDescent="0.25">
      <c r="B46" s="411"/>
      <c r="C46" s="325"/>
      <c r="D46" s="296"/>
      <c r="E46" s="296"/>
      <c r="F46" s="296"/>
      <c r="G46" s="296"/>
      <c r="H46" s="325"/>
      <c r="I46" s="337"/>
      <c r="J46" s="337"/>
      <c r="K46" s="337"/>
      <c r="L46" s="337"/>
      <c r="M46" s="337"/>
      <c r="N46" s="297"/>
      <c r="O46" s="11" t="s">
        <v>23</v>
      </c>
      <c r="P46" s="418"/>
      <c r="Q46" s="325"/>
    </row>
    <row r="47" spans="2:17" ht="15.75" x14ac:dyDescent="0.25">
      <c r="B47" s="411"/>
      <c r="C47" s="325"/>
      <c r="D47" s="296"/>
      <c r="E47" s="296"/>
      <c r="F47" s="296"/>
      <c r="G47" s="296"/>
      <c r="H47" s="325"/>
      <c r="I47" s="337"/>
      <c r="J47" s="337"/>
      <c r="K47" s="337"/>
      <c r="L47" s="337"/>
      <c r="M47" s="337"/>
      <c r="N47" s="293" t="s">
        <v>502</v>
      </c>
      <c r="O47" s="98">
        <f>SUM(O52,O54,O58,O60,O62,O66)</f>
        <v>281</v>
      </c>
      <c r="P47" s="418"/>
      <c r="Q47" s="325"/>
    </row>
    <row r="48" spans="2:17" ht="51.75" customHeight="1" x14ac:dyDescent="0.25">
      <c r="B48" s="411"/>
      <c r="C48" s="325"/>
      <c r="D48" s="296"/>
      <c r="E48" s="296"/>
      <c r="F48" s="296"/>
      <c r="G48" s="296"/>
      <c r="H48" s="325"/>
      <c r="I48" s="337"/>
      <c r="J48" s="337"/>
      <c r="K48" s="337"/>
      <c r="L48" s="337"/>
      <c r="M48" s="337"/>
      <c r="N48" s="297"/>
      <c r="O48" s="11" t="s">
        <v>23</v>
      </c>
      <c r="P48" s="418"/>
      <c r="Q48" s="325"/>
    </row>
    <row r="49" spans="2:17" ht="15.75" x14ac:dyDescent="0.25">
      <c r="B49" s="411"/>
      <c r="C49" s="325"/>
      <c r="D49" s="296"/>
      <c r="E49" s="296"/>
      <c r="F49" s="296"/>
      <c r="G49" s="296"/>
      <c r="H49" s="325"/>
      <c r="I49" s="337"/>
      <c r="J49" s="337"/>
      <c r="K49" s="337"/>
      <c r="L49" s="337"/>
      <c r="M49" s="337"/>
      <c r="N49" s="293" t="s">
        <v>498</v>
      </c>
      <c r="O49" s="12">
        <f>SUM(O56,O64)</f>
        <v>65</v>
      </c>
      <c r="P49" s="418"/>
      <c r="Q49" s="325"/>
    </row>
    <row r="50" spans="2:17" ht="134.25" customHeight="1" x14ac:dyDescent="0.25">
      <c r="B50" s="411"/>
      <c r="C50" s="325"/>
      <c r="D50" s="296"/>
      <c r="E50" s="296"/>
      <c r="F50" s="296"/>
      <c r="G50" s="296"/>
      <c r="H50" s="325"/>
      <c r="I50" s="337"/>
      <c r="J50" s="337"/>
      <c r="K50" s="337"/>
      <c r="L50" s="337"/>
      <c r="M50" s="337"/>
      <c r="N50" s="297"/>
      <c r="O50" s="11" t="s">
        <v>23</v>
      </c>
      <c r="P50" s="418"/>
      <c r="Q50" s="325"/>
    </row>
    <row r="51" spans="2:17" ht="78.75" x14ac:dyDescent="0.25">
      <c r="B51" s="293" t="s">
        <v>500</v>
      </c>
      <c r="C51" s="345"/>
      <c r="D51" s="293" t="s">
        <v>272</v>
      </c>
      <c r="E51" s="293" t="s">
        <v>501</v>
      </c>
      <c r="F51" s="351"/>
      <c r="G51" s="293" t="s">
        <v>262</v>
      </c>
      <c r="H51" s="345"/>
      <c r="I51" s="343">
        <v>550000</v>
      </c>
      <c r="J51" s="343">
        <v>0</v>
      </c>
      <c r="K51" s="343">
        <v>0</v>
      </c>
      <c r="L51" s="343">
        <v>467500</v>
      </c>
      <c r="M51" s="343">
        <v>82500</v>
      </c>
      <c r="N51" s="27" t="s">
        <v>493</v>
      </c>
      <c r="O51" s="39">
        <v>300</v>
      </c>
      <c r="P51" s="324" t="s">
        <v>503</v>
      </c>
      <c r="Q51" s="324" t="s">
        <v>463</v>
      </c>
    </row>
    <row r="52" spans="2:17" ht="66.75" customHeight="1" x14ac:dyDescent="0.25">
      <c r="B52" s="296"/>
      <c r="C52" s="346"/>
      <c r="D52" s="296"/>
      <c r="E52" s="296"/>
      <c r="F52" s="352"/>
      <c r="G52" s="296"/>
      <c r="H52" s="346"/>
      <c r="I52" s="344"/>
      <c r="J52" s="344"/>
      <c r="K52" s="344"/>
      <c r="L52" s="344"/>
      <c r="M52" s="344"/>
      <c r="N52" s="27" t="s">
        <v>499</v>
      </c>
      <c r="O52" s="39">
        <v>50</v>
      </c>
      <c r="P52" s="325"/>
      <c r="Q52" s="325"/>
    </row>
    <row r="53" spans="2:17" ht="78.75" x14ac:dyDescent="0.25">
      <c r="B53" s="293" t="s">
        <v>504</v>
      </c>
      <c r="C53" s="345"/>
      <c r="D53" s="293" t="s">
        <v>272</v>
      </c>
      <c r="E53" s="293" t="s">
        <v>505</v>
      </c>
      <c r="F53" s="351"/>
      <c r="G53" s="293" t="s">
        <v>262</v>
      </c>
      <c r="H53" s="345"/>
      <c r="I53" s="343">
        <v>950000</v>
      </c>
      <c r="J53" s="343">
        <v>0</v>
      </c>
      <c r="K53" s="343">
        <v>0</v>
      </c>
      <c r="L53" s="343">
        <v>807500</v>
      </c>
      <c r="M53" s="343">
        <v>142500</v>
      </c>
      <c r="N53" s="27" t="s">
        <v>493</v>
      </c>
      <c r="O53" s="39">
        <v>50</v>
      </c>
      <c r="P53" s="324" t="s">
        <v>459</v>
      </c>
      <c r="Q53" s="324" t="s">
        <v>461</v>
      </c>
    </row>
    <row r="54" spans="2:17" ht="63" x14ac:dyDescent="0.25">
      <c r="B54" s="296"/>
      <c r="C54" s="346"/>
      <c r="D54" s="296"/>
      <c r="E54" s="296"/>
      <c r="F54" s="352"/>
      <c r="G54" s="296"/>
      <c r="H54" s="346"/>
      <c r="I54" s="344"/>
      <c r="J54" s="344"/>
      <c r="K54" s="344"/>
      <c r="L54" s="344"/>
      <c r="M54" s="344"/>
      <c r="N54" s="27" t="s">
        <v>499</v>
      </c>
      <c r="O54" s="39">
        <v>41</v>
      </c>
      <c r="P54" s="325"/>
      <c r="Q54" s="325"/>
    </row>
    <row r="55" spans="2:17" ht="56.25" customHeight="1" x14ac:dyDescent="0.25">
      <c r="B55" s="293" t="s">
        <v>533</v>
      </c>
      <c r="C55" s="345"/>
      <c r="D55" s="293" t="s">
        <v>287</v>
      </c>
      <c r="E55" s="293" t="s">
        <v>506</v>
      </c>
      <c r="F55" s="351"/>
      <c r="G55" s="293" t="s">
        <v>262</v>
      </c>
      <c r="H55" s="345"/>
      <c r="I55" s="343">
        <v>3700000</v>
      </c>
      <c r="J55" s="343">
        <v>0</v>
      </c>
      <c r="K55" s="343">
        <v>0</v>
      </c>
      <c r="L55" s="343">
        <v>3145000</v>
      </c>
      <c r="M55" s="343">
        <v>555000</v>
      </c>
      <c r="N55" s="27" t="s">
        <v>494</v>
      </c>
      <c r="O55" s="39">
        <v>30</v>
      </c>
      <c r="P55" s="324" t="s">
        <v>448</v>
      </c>
      <c r="Q55" s="324" t="s">
        <v>449</v>
      </c>
    </row>
    <row r="56" spans="2:17" ht="119.25" customHeight="1" x14ac:dyDescent="0.25">
      <c r="B56" s="296"/>
      <c r="C56" s="346"/>
      <c r="D56" s="296"/>
      <c r="E56" s="296"/>
      <c r="F56" s="352"/>
      <c r="G56" s="296"/>
      <c r="H56" s="346"/>
      <c r="I56" s="344"/>
      <c r="J56" s="344"/>
      <c r="K56" s="344"/>
      <c r="L56" s="344"/>
      <c r="M56" s="344"/>
      <c r="N56" s="27" t="s">
        <v>497</v>
      </c>
      <c r="O56" s="39">
        <v>30</v>
      </c>
      <c r="P56" s="325"/>
      <c r="Q56" s="325"/>
    </row>
    <row r="57" spans="2:17" ht="69.75" customHeight="1" x14ac:dyDescent="0.25">
      <c r="B57" s="293" t="s">
        <v>765</v>
      </c>
      <c r="C57" s="324"/>
      <c r="D57" s="293" t="s">
        <v>356</v>
      </c>
      <c r="E57" s="324" t="s">
        <v>410</v>
      </c>
      <c r="F57" s="293"/>
      <c r="G57" s="293" t="s">
        <v>262</v>
      </c>
      <c r="H57" s="324"/>
      <c r="I57" s="343">
        <v>4569259.78</v>
      </c>
      <c r="J57" s="343">
        <v>0</v>
      </c>
      <c r="K57" s="343">
        <v>0</v>
      </c>
      <c r="L57" s="343">
        <v>3883870.81</v>
      </c>
      <c r="M57" s="343">
        <v>685388.97</v>
      </c>
      <c r="N57" s="27" t="s">
        <v>493</v>
      </c>
      <c r="O57" s="45">
        <v>200</v>
      </c>
      <c r="P57" s="324" t="s">
        <v>568</v>
      </c>
      <c r="Q57" s="324" t="s">
        <v>528</v>
      </c>
    </row>
    <row r="58" spans="2:17" ht="63" x14ac:dyDescent="0.25">
      <c r="B58" s="296"/>
      <c r="C58" s="325"/>
      <c r="D58" s="296"/>
      <c r="E58" s="325"/>
      <c r="F58" s="296"/>
      <c r="G58" s="296"/>
      <c r="H58" s="325"/>
      <c r="I58" s="344"/>
      <c r="J58" s="344"/>
      <c r="K58" s="344"/>
      <c r="L58" s="344"/>
      <c r="M58" s="344"/>
      <c r="N58" s="27" t="s">
        <v>499</v>
      </c>
      <c r="O58" s="39">
        <v>100</v>
      </c>
      <c r="P58" s="325"/>
      <c r="Q58" s="325"/>
    </row>
    <row r="59" spans="2:17" ht="78.75" x14ac:dyDescent="0.25">
      <c r="B59" s="293" t="s">
        <v>507</v>
      </c>
      <c r="C59" s="324"/>
      <c r="D59" s="293" t="s">
        <v>356</v>
      </c>
      <c r="E59" s="543" t="s">
        <v>410</v>
      </c>
      <c r="F59" s="324"/>
      <c r="G59" s="293" t="s">
        <v>262</v>
      </c>
      <c r="H59" s="324"/>
      <c r="I59" s="336">
        <v>621741.24</v>
      </c>
      <c r="J59" s="336">
        <v>0</v>
      </c>
      <c r="K59" s="336">
        <v>0</v>
      </c>
      <c r="L59" s="336">
        <v>528480.05000000005</v>
      </c>
      <c r="M59" s="336">
        <v>93261.19</v>
      </c>
      <c r="N59" s="27" t="s">
        <v>493</v>
      </c>
      <c r="O59" s="45">
        <v>15</v>
      </c>
      <c r="P59" s="324" t="s">
        <v>508</v>
      </c>
      <c r="Q59" s="324" t="s">
        <v>462</v>
      </c>
    </row>
    <row r="60" spans="2:17" ht="63" x14ac:dyDescent="0.25">
      <c r="B60" s="296"/>
      <c r="C60" s="325"/>
      <c r="D60" s="296"/>
      <c r="E60" s="544"/>
      <c r="F60" s="325"/>
      <c r="G60" s="296"/>
      <c r="H60" s="325"/>
      <c r="I60" s="337"/>
      <c r="J60" s="337"/>
      <c r="K60" s="337"/>
      <c r="L60" s="337"/>
      <c r="M60" s="337"/>
      <c r="N60" s="27" t="s">
        <v>734</v>
      </c>
      <c r="O60" s="39">
        <v>15</v>
      </c>
      <c r="P60" s="325"/>
      <c r="Q60" s="325"/>
    </row>
    <row r="61" spans="2:17" ht="67.5" customHeight="1" x14ac:dyDescent="0.25">
      <c r="B61" s="293" t="s">
        <v>509</v>
      </c>
      <c r="C61" s="345"/>
      <c r="D61" s="293" t="s">
        <v>293</v>
      </c>
      <c r="E61" s="293" t="s">
        <v>510</v>
      </c>
      <c r="F61" s="345"/>
      <c r="G61" s="293" t="s">
        <v>262</v>
      </c>
      <c r="H61" s="345"/>
      <c r="I61" s="336">
        <v>157699.16</v>
      </c>
      <c r="J61" s="336">
        <v>0</v>
      </c>
      <c r="K61" s="336">
        <v>0</v>
      </c>
      <c r="L61" s="336">
        <v>134044</v>
      </c>
      <c r="M61" s="336">
        <v>23655.16</v>
      </c>
      <c r="N61" s="27" t="s">
        <v>493</v>
      </c>
      <c r="O61" s="45">
        <v>250</v>
      </c>
      <c r="P61" s="324" t="s">
        <v>104</v>
      </c>
      <c r="Q61" s="324" t="s">
        <v>103</v>
      </c>
    </row>
    <row r="62" spans="2:17" ht="63" x14ac:dyDescent="0.25">
      <c r="B62" s="296"/>
      <c r="C62" s="346"/>
      <c r="D62" s="296"/>
      <c r="E62" s="296"/>
      <c r="F62" s="346"/>
      <c r="G62" s="296"/>
      <c r="H62" s="346"/>
      <c r="I62" s="337"/>
      <c r="J62" s="337"/>
      <c r="K62" s="337"/>
      <c r="L62" s="337"/>
      <c r="M62" s="337"/>
      <c r="N62" s="27" t="s">
        <v>499</v>
      </c>
      <c r="O62" s="39">
        <v>20</v>
      </c>
      <c r="P62" s="325"/>
      <c r="Q62" s="325"/>
    </row>
    <row r="63" spans="2:17" ht="47.25" x14ac:dyDescent="0.25">
      <c r="B63" s="293" t="s">
        <v>511</v>
      </c>
      <c r="C63" s="345"/>
      <c r="D63" s="293" t="s">
        <v>293</v>
      </c>
      <c r="E63" s="293" t="s">
        <v>512</v>
      </c>
      <c r="F63" s="351"/>
      <c r="G63" s="293" t="s">
        <v>262</v>
      </c>
      <c r="H63" s="345"/>
      <c r="I63" s="343">
        <v>310323.96000000002</v>
      </c>
      <c r="J63" s="343">
        <v>0</v>
      </c>
      <c r="K63" s="343">
        <v>0</v>
      </c>
      <c r="L63" s="343">
        <v>263775</v>
      </c>
      <c r="M63" s="343">
        <v>46548.959999999999</v>
      </c>
      <c r="N63" s="27" t="s">
        <v>494</v>
      </c>
      <c r="O63" s="39">
        <v>40</v>
      </c>
      <c r="P63" s="324" t="s">
        <v>526</v>
      </c>
      <c r="Q63" s="324" t="s">
        <v>449</v>
      </c>
    </row>
    <row r="64" spans="2:17" ht="66" customHeight="1" x14ac:dyDescent="0.25">
      <c r="B64" s="296"/>
      <c r="C64" s="346"/>
      <c r="D64" s="296"/>
      <c r="E64" s="296"/>
      <c r="F64" s="352"/>
      <c r="G64" s="296"/>
      <c r="H64" s="346"/>
      <c r="I64" s="344"/>
      <c r="J64" s="344"/>
      <c r="K64" s="344"/>
      <c r="L64" s="344"/>
      <c r="M64" s="344"/>
      <c r="N64" s="27" t="s">
        <v>497</v>
      </c>
      <c r="O64" s="39">
        <v>35</v>
      </c>
      <c r="P64" s="325"/>
      <c r="Q64" s="325"/>
    </row>
    <row r="65" spans="2:17" ht="67.5" customHeight="1" x14ac:dyDescent="0.25">
      <c r="B65" s="293" t="s">
        <v>513</v>
      </c>
      <c r="C65" s="345"/>
      <c r="D65" s="293" t="s">
        <v>299</v>
      </c>
      <c r="E65" s="622" t="s">
        <v>769</v>
      </c>
      <c r="F65" s="351"/>
      <c r="G65" s="293" t="s">
        <v>262</v>
      </c>
      <c r="H65" s="345"/>
      <c r="I65" s="343">
        <v>2300000</v>
      </c>
      <c r="J65" s="343">
        <v>0</v>
      </c>
      <c r="K65" s="343">
        <v>0</v>
      </c>
      <c r="L65" s="343">
        <v>1955000</v>
      </c>
      <c r="M65" s="343">
        <v>345000</v>
      </c>
      <c r="N65" s="27" t="s">
        <v>493</v>
      </c>
      <c r="O65" s="39">
        <v>55</v>
      </c>
      <c r="P65" s="324" t="s">
        <v>448</v>
      </c>
      <c r="Q65" s="324" t="s">
        <v>514</v>
      </c>
    </row>
    <row r="66" spans="2:17" ht="94.5" customHeight="1" x14ac:dyDescent="0.25">
      <c r="B66" s="296"/>
      <c r="C66" s="346"/>
      <c r="D66" s="296"/>
      <c r="E66" s="623"/>
      <c r="F66" s="352"/>
      <c r="G66" s="296"/>
      <c r="H66" s="346"/>
      <c r="I66" s="344"/>
      <c r="J66" s="344"/>
      <c r="K66" s="344"/>
      <c r="L66" s="344"/>
      <c r="M66" s="344"/>
      <c r="N66" s="27" t="s">
        <v>499</v>
      </c>
      <c r="O66" s="39">
        <v>55</v>
      </c>
      <c r="P66" s="325"/>
      <c r="Q66" s="325"/>
    </row>
    <row r="67" spans="2:17" ht="15.75" x14ac:dyDescent="0.25">
      <c r="B67" s="452" t="s">
        <v>105</v>
      </c>
      <c r="C67" s="452"/>
      <c r="D67" s="452"/>
      <c r="E67" s="452"/>
      <c r="F67" s="452"/>
      <c r="G67" s="452"/>
      <c r="H67" s="452"/>
      <c r="I67" s="50">
        <f>SUM(I51:I66)</f>
        <v>13159024.140000002</v>
      </c>
      <c r="J67" s="50">
        <f>SUM(J51:J66)</f>
        <v>0</v>
      </c>
      <c r="K67" s="50">
        <f>SUM(K51:K66)</f>
        <v>0</v>
      </c>
      <c r="L67" s="50">
        <f>SUM(L51:L66)</f>
        <v>11185169.860000001</v>
      </c>
      <c r="M67" s="50">
        <f>SUM(M51:M66)</f>
        <v>1973854.2799999998</v>
      </c>
      <c r="N67" s="440"/>
      <c r="O67" s="440"/>
      <c r="P67" s="440"/>
      <c r="Q67" s="440"/>
    </row>
    <row r="68" spans="2:17" ht="32.25" customHeight="1" x14ac:dyDescent="0.25">
      <c r="B68" s="484" t="s">
        <v>758</v>
      </c>
      <c r="C68" s="484"/>
      <c r="D68" s="484"/>
      <c r="E68" s="484"/>
      <c r="F68" s="484"/>
      <c r="G68" s="484"/>
      <c r="H68" s="484"/>
      <c r="I68" s="484"/>
      <c r="J68" s="484"/>
      <c r="K68" s="484"/>
      <c r="L68" s="484"/>
      <c r="M68" s="484"/>
      <c r="N68" s="484"/>
      <c r="O68" s="484"/>
      <c r="P68" s="484"/>
      <c r="Q68" s="484"/>
    </row>
    <row r="70" spans="2:17" ht="15.75" x14ac:dyDescent="0.25">
      <c r="B70" s="400" t="s">
        <v>106</v>
      </c>
      <c r="C70" s="400"/>
      <c r="D70" s="400"/>
      <c r="E70" s="400"/>
    </row>
    <row r="71" spans="2:17" ht="35.450000000000003" customHeight="1" x14ac:dyDescent="0.25">
      <c r="B71" s="10" t="s">
        <v>3</v>
      </c>
      <c r="C71" s="311" t="s">
        <v>107</v>
      </c>
      <c r="D71" s="311"/>
      <c r="E71" s="311"/>
      <c r="F71" s="312" t="s">
        <v>108</v>
      </c>
      <c r="G71" s="312"/>
      <c r="H71" s="312"/>
      <c r="I71" s="312"/>
      <c r="J71" s="311" t="s">
        <v>109</v>
      </c>
      <c r="K71" s="312"/>
      <c r="L71" s="312"/>
      <c r="M71" s="312"/>
    </row>
    <row r="72" spans="2:17" ht="15.75" x14ac:dyDescent="0.25">
      <c r="B72" s="4">
        <v>1</v>
      </c>
      <c r="C72" s="378">
        <v>2</v>
      </c>
      <c r="D72" s="378"/>
      <c r="E72" s="378"/>
      <c r="F72" s="378">
        <v>3</v>
      </c>
      <c r="G72" s="378"/>
      <c r="H72" s="378"/>
      <c r="I72" s="378"/>
      <c r="J72" s="378">
        <v>4</v>
      </c>
      <c r="K72" s="378"/>
      <c r="L72" s="378"/>
      <c r="M72" s="378"/>
    </row>
    <row r="73" spans="2:17" ht="33" customHeight="1" x14ac:dyDescent="0.25">
      <c r="B73" s="8"/>
      <c r="C73" s="542" t="s">
        <v>305</v>
      </c>
      <c r="D73" s="542"/>
      <c r="E73" s="542"/>
      <c r="F73" s="435"/>
      <c r="G73" s="435"/>
      <c r="H73" s="435"/>
      <c r="I73" s="435"/>
      <c r="J73" s="435"/>
      <c r="K73" s="435"/>
      <c r="L73" s="435"/>
      <c r="M73" s="435"/>
    </row>
    <row r="75" spans="2:17" ht="15.75" x14ac:dyDescent="0.25">
      <c r="B75" s="400" t="s">
        <v>110</v>
      </c>
      <c r="C75" s="400"/>
      <c r="D75" s="400"/>
      <c r="E75" s="400"/>
      <c r="F75" s="400"/>
    </row>
    <row r="76" spans="2:17" ht="33.6" customHeight="1" x14ac:dyDescent="0.25">
      <c r="B76" s="10" t="s">
        <v>3</v>
      </c>
      <c r="C76" s="312" t="s">
        <v>111</v>
      </c>
      <c r="D76" s="312"/>
      <c r="E76" s="312"/>
      <c r="F76" s="312" t="s">
        <v>108</v>
      </c>
      <c r="G76" s="312"/>
      <c r="H76" s="312"/>
      <c r="I76" s="312"/>
      <c r="J76" s="311" t="s">
        <v>112</v>
      </c>
      <c r="K76" s="312"/>
      <c r="L76" s="312"/>
      <c r="M76" s="312"/>
    </row>
    <row r="77" spans="2:17" ht="15.75" x14ac:dyDescent="0.25">
      <c r="B77" s="4">
        <v>1</v>
      </c>
      <c r="C77" s="378">
        <v>2</v>
      </c>
      <c r="D77" s="378"/>
      <c r="E77" s="378"/>
      <c r="F77" s="378">
        <v>3</v>
      </c>
      <c r="G77" s="378"/>
      <c r="H77" s="378"/>
      <c r="I77" s="378"/>
      <c r="J77" s="378">
        <v>4</v>
      </c>
      <c r="K77" s="378"/>
      <c r="L77" s="378"/>
      <c r="M77" s="378"/>
    </row>
    <row r="78" spans="2:17" ht="48" customHeight="1" x14ac:dyDescent="0.25">
      <c r="B78" s="8"/>
      <c r="C78" s="542" t="s">
        <v>306</v>
      </c>
      <c r="D78" s="542"/>
      <c r="E78" s="542"/>
      <c r="F78" s="435"/>
      <c r="G78" s="435"/>
      <c r="H78" s="435"/>
      <c r="I78" s="435"/>
      <c r="J78" s="435"/>
      <c r="K78" s="435"/>
      <c r="L78" s="435"/>
      <c r="M78" s="435"/>
    </row>
    <row r="80" spans="2:17" ht="15.75" x14ac:dyDescent="0.25">
      <c r="B80" s="400" t="s">
        <v>113</v>
      </c>
      <c r="C80" s="400"/>
      <c r="D80" s="400"/>
    </row>
    <row r="81" spans="2:13" ht="38.450000000000003" customHeight="1" x14ac:dyDescent="0.25">
      <c r="B81" s="10" t="s">
        <v>3</v>
      </c>
      <c r="C81" s="311" t="s">
        <v>114</v>
      </c>
      <c r="D81" s="311"/>
      <c r="E81" s="311"/>
      <c r="F81" s="401" t="s">
        <v>115</v>
      </c>
      <c r="G81" s="402"/>
      <c r="H81" s="402"/>
      <c r="I81" s="402"/>
      <c r="J81" s="402"/>
      <c r="K81" s="402"/>
      <c r="L81" s="402"/>
      <c r="M81" s="403"/>
    </row>
    <row r="82" spans="2:13" ht="15.75" x14ac:dyDescent="0.25">
      <c r="B82" s="4">
        <v>1</v>
      </c>
      <c r="C82" s="378">
        <v>2</v>
      </c>
      <c r="D82" s="378"/>
      <c r="E82" s="378"/>
      <c r="F82" s="404">
        <v>3</v>
      </c>
      <c r="G82" s="405"/>
      <c r="H82" s="405"/>
      <c r="I82" s="405"/>
      <c r="J82" s="405"/>
      <c r="K82" s="405"/>
      <c r="L82" s="405"/>
      <c r="M82" s="406"/>
    </row>
    <row r="83" spans="2:13" ht="14.45" customHeight="1" x14ac:dyDescent="0.25">
      <c r="B83" s="26" t="s">
        <v>15</v>
      </c>
      <c r="C83" s="399"/>
      <c r="D83" s="399"/>
      <c r="E83" s="399"/>
      <c r="F83" s="396"/>
      <c r="G83" s="397"/>
      <c r="H83" s="397"/>
      <c r="I83" s="397"/>
      <c r="J83" s="397"/>
      <c r="K83" s="397"/>
      <c r="L83" s="397"/>
      <c r="M83" s="398"/>
    </row>
    <row r="85" spans="2:13" ht="15.75" x14ac:dyDescent="0.25">
      <c r="B85" s="400" t="s">
        <v>116</v>
      </c>
      <c r="C85" s="400"/>
      <c r="D85" s="400"/>
      <c r="E85" s="400"/>
      <c r="F85" s="400"/>
      <c r="G85" s="400"/>
    </row>
    <row r="86" spans="2:13" ht="15.6" customHeight="1" x14ac:dyDescent="0.25">
      <c r="B86" s="10" t="s">
        <v>3</v>
      </c>
      <c r="C86" s="401" t="s">
        <v>117</v>
      </c>
      <c r="D86" s="402"/>
      <c r="E86" s="402"/>
      <c r="F86" s="402"/>
      <c r="G86" s="402"/>
      <c r="H86" s="402"/>
      <c r="I86" s="402"/>
      <c r="J86" s="402"/>
      <c r="K86" s="402"/>
      <c r="L86" s="402"/>
      <c r="M86" s="403"/>
    </row>
    <row r="87" spans="2:13" ht="15.75" x14ac:dyDescent="0.25">
      <c r="B87" s="4">
        <v>1</v>
      </c>
      <c r="C87" s="404">
        <v>2</v>
      </c>
      <c r="D87" s="405"/>
      <c r="E87" s="405"/>
      <c r="F87" s="405"/>
      <c r="G87" s="405"/>
      <c r="H87" s="405"/>
      <c r="I87" s="405"/>
      <c r="J87" s="405"/>
      <c r="K87" s="405"/>
      <c r="L87" s="405"/>
      <c r="M87" s="406"/>
    </row>
    <row r="88" spans="2:13" ht="15.75" x14ac:dyDescent="0.25">
      <c r="B88" s="8"/>
      <c r="C88" s="539" t="s">
        <v>307</v>
      </c>
      <c r="D88" s="540"/>
      <c r="E88" s="540"/>
      <c r="F88" s="540"/>
      <c r="G88" s="540"/>
      <c r="H88" s="540"/>
      <c r="I88" s="540"/>
      <c r="J88" s="540"/>
      <c r="K88" s="540"/>
      <c r="L88" s="540"/>
      <c r="M88" s="541"/>
    </row>
  </sheetData>
  <mergeCells count="249">
    <mergeCell ref="F65:F66"/>
    <mergeCell ref="G65:G66"/>
    <mergeCell ref="H65:H66"/>
    <mergeCell ref="I65:I66"/>
    <mergeCell ref="J65:J66"/>
    <mergeCell ref="K65:K66"/>
    <mergeCell ref="L65:L66"/>
    <mergeCell ref="M65:M66"/>
    <mergeCell ref="P65:P66"/>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C61:C62"/>
    <mergeCell ref="D61:D62"/>
    <mergeCell ref="E61:E62"/>
    <mergeCell ref="F61:F62"/>
    <mergeCell ref="G61:G62"/>
    <mergeCell ref="H61:H62"/>
    <mergeCell ref="I61:I62"/>
    <mergeCell ref="B63:B64"/>
    <mergeCell ref="C63:C64"/>
    <mergeCell ref="C9:D9"/>
    <mergeCell ref="E9:G9"/>
    <mergeCell ref="H9:J9"/>
    <mergeCell ref="K9:M9"/>
    <mergeCell ref="B10:B11"/>
    <mergeCell ref="C10:D11"/>
    <mergeCell ref="E10:G11"/>
    <mergeCell ref="H10:J10"/>
    <mergeCell ref="K10:M10"/>
    <mergeCell ref="H11:J11"/>
    <mergeCell ref="K11:M11"/>
    <mergeCell ref="B2:Q2"/>
    <mergeCell ref="B4:Q4"/>
    <mergeCell ref="B6:H6"/>
    <mergeCell ref="B7:B8"/>
    <mergeCell ref="C7:D8"/>
    <mergeCell ref="E7:G8"/>
    <mergeCell ref="H7:J8"/>
    <mergeCell ref="K7:N7"/>
    <mergeCell ref="K8:M8"/>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G39:G41"/>
    <mergeCell ref="H39:H41"/>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E51:E52"/>
    <mergeCell ref="F51:F52"/>
    <mergeCell ref="G51:G52"/>
    <mergeCell ref="H51:H52"/>
    <mergeCell ref="B43:B50"/>
    <mergeCell ref="C43:C50"/>
    <mergeCell ref="D43:D50"/>
    <mergeCell ref="E43:E50"/>
    <mergeCell ref="F43:F50"/>
    <mergeCell ref="G43:G50"/>
    <mergeCell ref="H43:H50"/>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H57:H58"/>
    <mergeCell ref="I57:I58"/>
    <mergeCell ref="J57:J58"/>
    <mergeCell ref="K57:K58"/>
    <mergeCell ref="L57:L58"/>
    <mergeCell ref="M57:M58"/>
    <mergeCell ref="P57:P58"/>
    <mergeCell ref="M61:M62"/>
    <mergeCell ref="P61:P62"/>
    <mergeCell ref="P63:P64"/>
    <mergeCell ref="J63:J64"/>
    <mergeCell ref="K63:K64"/>
    <mergeCell ref="L63:L64"/>
    <mergeCell ref="J61:J62"/>
    <mergeCell ref="K61:K62"/>
    <mergeCell ref="M63:M64"/>
    <mergeCell ref="C88:M88"/>
    <mergeCell ref="B57:B58"/>
    <mergeCell ref="C57:C58"/>
    <mergeCell ref="D57:D58"/>
    <mergeCell ref="E57:E58"/>
    <mergeCell ref="F57:F58"/>
    <mergeCell ref="G57:G58"/>
    <mergeCell ref="B80:D80"/>
    <mergeCell ref="C81:E81"/>
    <mergeCell ref="F81:M81"/>
    <mergeCell ref="C82:E82"/>
    <mergeCell ref="F82:M82"/>
    <mergeCell ref="C83:E83"/>
    <mergeCell ref="F83:M83"/>
    <mergeCell ref="C77:E77"/>
    <mergeCell ref="F77:I77"/>
    <mergeCell ref="J77:M77"/>
    <mergeCell ref="C78:E78"/>
    <mergeCell ref="F78:I78"/>
    <mergeCell ref="J78:M78"/>
    <mergeCell ref="C73:E73"/>
    <mergeCell ref="F73:I73"/>
    <mergeCell ref="J73:M73"/>
    <mergeCell ref="B75:F75"/>
    <mergeCell ref="B68:Q68"/>
    <mergeCell ref="N67:Q67"/>
    <mergeCell ref="Q61:Q62"/>
    <mergeCell ref="B67:H67"/>
    <mergeCell ref="B61:B62"/>
    <mergeCell ref="Q63:Q64"/>
    <mergeCell ref="B65:B66"/>
    <mergeCell ref="C65:C66"/>
    <mergeCell ref="C87:M87"/>
    <mergeCell ref="C76:E76"/>
    <mergeCell ref="F76:I76"/>
    <mergeCell ref="J76:M76"/>
    <mergeCell ref="B70:E70"/>
    <mergeCell ref="C71:E71"/>
    <mergeCell ref="F71:I71"/>
    <mergeCell ref="J71:M71"/>
    <mergeCell ref="C72:E72"/>
    <mergeCell ref="F72:I72"/>
    <mergeCell ref="J72:M72"/>
    <mergeCell ref="B85:G85"/>
    <mergeCell ref="C86:M86"/>
    <mergeCell ref="Q65:Q66"/>
    <mergeCell ref="D65:D66"/>
    <mergeCell ref="E65:E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10"/>
  <sheetViews>
    <sheetView topLeftCell="A86" zoomScaleNormal="100" workbookViewId="0">
      <selection activeCell="Q85" sqref="Q85:Q8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0" t="s">
        <v>432</v>
      </c>
      <c r="C2" s="330"/>
      <c r="D2" s="330"/>
      <c r="E2" s="330"/>
      <c r="F2" s="330"/>
      <c r="G2" s="330"/>
      <c r="H2" s="330"/>
      <c r="I2" s="330"/>
      <c r="J2" s="330"/>
      <c r="K2" s="330"/>
      <c r="L2" s="330"/>
      <c r="M2" s="330"/>
      <c r="N2" s="330"/>
      <c r="O2" s="330"/>
      <c r="P2" s="330"/>
      <c r="Q2" s="330"/>
    </row>
    <row r="3" spans="2:17" ht="15.75" x14ac:dyDescent="0.25">
      <c r="B3" s="6"/>
      <c r="C3" s="6"/>
      <c r="D3" s="6"/>
      <c r="E3" s="6"/>
      <c r="F3" s="6"/>
      <c r="G3" s="6"/>
      <c r="H3" s="6"/>
      <c r="I3" s="6"/>
      <c r="J3" s="6"/>
      <c r="K3" s="6"/>
      <c r="L3" s="6"/>
      <c r="M3" s="6"/>
      <c r="N3" s="6"/>
      <c r="O3" s="6"/>
      <c r="P3" s="6"/>
      <c r="Q3" s="6"/>
    </row>
    <row r="4" spans="2:17" ht="15.75" x14ac:dyDescent="0.25">
      <c r="B4" s="548" t="s">
        <v>433</v>
      </c>
      <c r="C4" s="330"/>
      <c r="D4" s="330"/>
      <c r="E4" s="330"/>
      <c r="F4" s="330"/>
      <c r="G4" s="330"/>
      <c r="H4" s="330"/>
      <c r="I4" s="330"/>
      <c r="J4" s="330"/>
      <c r="K4" s="330"/>
      <c r="L4" s="330"/>
      <c r="M4" s="330"/>
      <c r="N4" s="330"/>
      <c r="O4" s="330"/>
      <c r="P4" s="330"/>
      <c r="Q4" s="330"/>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21.6" customHeight="1" x14ac:dyDescent="0.25">
      <c r="B7" s="312" t="s">
        <v>3</v>
      </c>
      <c r="C7" s="312" t="s">
        <v>58</v>
      </c>
      <c r="D7" s="312"/>
      <c r="E7" s="311" t="s">
        <v>59</v>
      </c>
      <c r="F7" s="311"/>
      <c r="G7" s="311"/>
      <c r="H7" s="311" t="s">
        <v>60</v>
      </c>
      <c r="I7" s="311"/>
      <c r="J7" s="311"/>
      <c r="K7" s="312" t="s">
        <v>61</v>
      </c>
      <c r="L7" s="312"/>
      <c r="M7" s="312"/>
      <c r="N7" s="312"/>
    </row>
    <row r="8" spans="2:17" ht="34.15" customHeight="1"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3" t="s">
        <v>434</v>
      </c>
      <c r="D10" s="364"/>
      <c r="E10" s="369" t="s">
        <v>435</v>
      </c>
      <c r="F10" s="370"/>
      <c r="G10" s="371"/>
      <c r="H10" s="413">
        <v>0</v>
      </c>
      <c r="I10" s="416"/>
      <c r="J10" s="416"/>
      <c r="K10" s="413">
        <v>0</v>
      </c>
      <c r="L10" s="416"/>
      <c r="M10" s="416"/>
      <c r="N10" s="51">
        <v>10.11</v>
      </c>
    </row>
    <row r="11" spans="2:17" ht="15.75" x14ac:dyDescent="0.25">
      <c r="B11" s="362"/>
      <c r="C11" s="367"/>
      <c r="D11" s="368"/>
      <c r="E11" s="375"/>
      <c r="F11" s="376"/>
      <c r="G11" s="377"/>
      <c r="H11" s="379" t="s">
        <v>17</v>
      </c>
      <c r="I11" s="380"/>
      <c r="J11" s="381"/>
      <c r="K11" s="379" t="s">
        <v>18</v>
      </c>
      <c r="L11" s="380"/>
      <c r="M11" s="381"/>
      <c r="N11" s="11" t="s">
        <v>23</v>
      </c>
      <c r="O11" s="37"/>
      <c r="P11" s="38"/>
    </row>
    <row r="12" spans="2:17" ht="15.75" x14ac:dyDescent="0.25">
      <c r="B12" s="360" t="s">
        <v>48</v>
      </c>
      <c r="C12" s="363" t="s">
        <v>436</v>
      </c>
      <c r="D12" s="364"/>
      <c r="E12" s="369" t="s">
        <v>437</v>
      </c>
      <c r="F12" s="370"/>
      <c r="G12" s="371"/>
      <c r="H12" s="413">
        <v>0</v>
      </c>
      <c r="I12" s="414"/>
      <c r="J12" s="414"/>
      <c r="K12" s="413">
        <v>0</v>
      </c>
      <c r="L12" s="414"/>
      <c r="M12" s="414"/>
      <c r="N12" s="51">
        <v>7.23</v>
      </c>
    </row>
    <row r="13" spans="2:17" ht="33" customHeight="1" x14ac:dyDescent="0.25">
      <c r="B13" s="362"/>
      <c r="C13" s="367"/>
      <c r="D13" s="368"/>
      <c r="E13" s="375"/>
      <c r="F13" s="376"/>
      <c r="G13" s="377"/>
      <c r="H13" s="379" t="s">
        <v>17</v>
      </c>
      <c r="I13" s="380"/>
      <c r="J13" s="381"/>
      <c r="K13" s="379" t="s">
        <v>18</v>
      </c>
      <c r="L13" s="380"/>
      <c r="M13" s="381"/>
      <c r="N13" s="11" t="s">
        <v>23</v>
      </c>
    </row>
    <row r="14" spans="2:17" ht="15.75" x14ac:dyDescent="0.25">
      <c r="B14" s="360" t="s">
        <v>49</v>
      </c>
      <c r="C14" s="363" t="s">
        <v>438</v>
      </c>
      <c r="D14" s="364"/>
      <c r="E14" s="369" t="s">
        <v>439</v>
      </c>
      <c r="F14" s="370"/>
      <c r="G14" s="371"/>
      <c r="H14" s="415">
        <v>0</v>
      </c>
      <c r="I14" s="416"/>
      <c r="J14" s="416"/>
      <c r="K14" s="415">
        <v>0</v>
      </c>
      <c r="L14" s="416"/>
      <c r="M14" s="416"/>
      <c r="N14" s="12">
        <v>41000</v>
      </c>
    </row>
    <row r="15" spans="2:17" ht="15.75" x14ac:dyDescent="0.25">
      <c r="B15" s="362"/>
      <c r="C15" s="367"/>
      <c r="D15" s="368"/>
      <c r="E15" s="375"/>
      <c r="F15" s="376"/>
      <c r="G15" s="377"/>
      <c r="H15" s="379" t="s">
        <v>17</v>
      </c>
      <c r="I15" s="380"/>
      <c r="J15" s="381"/>
      <c r="K15" s="379" t="s">
        <v>18</v>
      </c>
      <c r="L15" s="380"/>
      <c r="M15" s="381"/>
      <c r="N15" s="11" t="s">
        <v>23</v>
      </c>
    </row>
    <row r="16" spans="2:17" ht="15.75" x14ac:dyDescent="0.25">
      <c r="B16" s="360" t="s">
        <v>50</v>
      </c>
      <c r="C16" s="363" t="s">
        <v>440</v>
      </c>
      <c r="D16" s="364"/>
      <c r="E16" s="369" t="s">
        <v>441</v>
      </c>
      <c r="F16" s="370"/>
      <c r="G16" s="371"/>
      <c r="H16" s="415">
        <v>0</v>
      </c>
      <c r="I16" s="416"/>
      <c r="J16" s="416"/>
      <c r="K16" s="415">
        <v>0</v>
      </c>
      <c r="L16" s="416"/>
      <c r="M16" s="416"/>
      <c r="N16" s="51">
        <v>22.92</v>
      </c>
    </row>
    <row r="17" spans="2:14" ht="15.75" x14ac:dyDescent="0.25">
      <c r="B17" s="362"/>
      <c r="C17" s="367"/>
      <c r="D17" s="368"/>
      <c r="E17" s="375"/>
      <c r="F17" s="376"/>
      <c r="G17" s="377"/>
      <c r="H17" s="379" t="s">
        <v>17</v>
      </c>
      <c r="I17" s="380"/>
      <c r="J17" s="381"/>
      <c r="K17" s="379" t="s">
        <v>18</v>
      </c>
      <c r="L17" s="380"/>
      <c r="M17" s="381"/>
      <c r="N17" s="11" t="s">
        <v>23</v>
      </c>
    </row>
    <row r="20" spans="2:14" ht="15.75" x14ac:dyDescent="0.25">
      <c r="B20" s="310" t="s">
        <v>71</v>
      </c>
      <c r="C20" s="310"/>
      <c r="D20" s="310"/>
      <c r="E20" s="310"/>
      <c r="F20" s="310"/>
      <c r="G20" s="310"/>
    </row>
    <row r="21" spans="2:14" ht="15.75" x14ac:dyDescent="0.25">
      <c r="B21" s="390" t="s">
        <v>72</v>
      </c>
      <c r="C21" s="390"/>
      <c r="D21" s="390"/>
      <c r="E21" s="390"/>
      <c r="F21" s="390" t="s">
        <v>73</v>
      </c>
      <c r="G21" s="390"/>
      <c r="H21" s="390"/>
    </row>
    <row r="22" spans="2:14" ht="15.75" x14ac:dyDescent="0.25">
      <c r="B22" s="391">
        <v>1</v>
      </c>
      <c r="C22" s="391"/>
      <c r="D22" s="391"/>
      <c r="E22" s="391"/>
      <c r="F22" s="391">
        <v>2</v>
      </c>
      <c r="G22" s="391"/>
      <c r="H22" s="391"/>
    </row>
    <row r="23" spans="2:14" ht="15.75" x14ac:dyDescent="0.25">
      <c r="B23" s="392" t="s">
        <v>74</v>
      </c>
      <c r="C23" s="392"/>
      <c r="D23" s="392"/>
      <c r="E23" s="392"/>
      <c r="F23" s="417">
        <f>F24+F26+F30+F34</f>
        <v>32652187</v>
      </c>
      <c r="G23" s="417"/>
      <c r="H23" s="417"/>
    </row>
    <row r="24" spans="2:14" ht="15.75" x14ac:dyDescent="0.25">
      <c r="B24" s="392" t="s">
        <v>75</v>
      </c>
      <c r="C24" s="392"/>
      <c r="D24" s="392"/>
      <c r="E24" s="392"/>
      <c r="F24" s="359"/>
      <c r="G24" s="359"/>
      <c r="H24" s="359"/>
    </row>
    <row r="25" spans="2:14" ht="15.75" x14ac:dyDescent="0.25">
      <c r="B25" s="358"/>
      <c r="C25" s="358"/>
      <c r="D25" s="358"/>
      <c r="E25" s="358"/>
      <c r="F25" s="359"/>
      <c r="G25" s="359"/>
      <c r="H25" s="359"/>
    </row>
    <row r="26" spans="2:14" ht="31.15" customHeight="1" x14ac:dyDescent="0.25">
      <c r="B26" s="392" t="s">
        <v>313</v>
      </c>
      <c r="C26" s="392"/>
      <c r="D26" s="392"/>
      <c r="E26" s="392"/>
      <c r="F26" s="417">
        <f>F29</f>
        <v>0</v>
      </c>
      <c r="G26" s="417"/>
      <c r="H26" s="417"/>
    </row>
    <row r="27" spans="2:14" ht="15.75" x14ac:dyDescent="0.25">
      <c r="B27" s="358" t="s">
        <v>253</v>
      </c>
      <c r="C27" s="358"/>
      <c r="D27" s="358"/>
      <c r="E27" s="358"/>
      <c r="F27" s="359"/>
      <c r="G27" s="359"/>
      <c r="H27" s="359"/>
    </row>
    <row r="28" spans="2:14" ht="31.5" customHeight="1" x14ac:dyDescent="0.25">
      <c r="B28" s="358" t="s">
        <v>254</v>
      </c>
      <c r="C28" s="358"/>
      <c r="D28" s="358"/>
      <c r="E28" s="358"/>
      <c r="F28" s="359"/>
      <c r="G28" s="359"/>
      <c r="H28" s="359"/>
    </row>
    <row r="29" spans="2:14" ht="15.75" x14ac:dyDescent="0.25">
      <c r="B29" s="358" t="s">
        <v>76</v>
      </c>
      <c r="C29" s="358"/>
      <c r="D29" s="358"/>
      <c r="E29" s="358"/>
      <c r="F29" s="359"/>
      <c r="G29" s="359"/>
      <c r="H29" s="359"/>
    </row>
    <row r="30" spans="2:14" ht="15.75" x14ac:dyDescent="0.25">
      <c r="B30" s="392" t="s">
        <v>314</v>
      </c>
      <c r="C30" s="392"/>
      <c r="D30" s="392"/>
      <c r="E30" s="392"/>
      <c r="F30" s="417">
        <v>32652187</v>
      </c>
      <c r="G30" s="417"/>
      <c r="H30" s="417"/>
    </row>
    <row r="31" spans="2:14" ht="15.75" x14ac:dyDescent="0.25">
      <c r="B31" s="358" t="s">
        <v>255</v>
      </c>
      <c r="C31" s="358"/>
      <c r="D31" s="358"/>
      <c r="E31" s="358"/>
      <c r="F31" s="359"/>
      <c r="G31" s="359"/>
      <c r="H31" s="359"/>
    </row>
    <row r="32" spans="2:14" ht="31.5" customHeight="1" x14ac:dyDescent="0.25">
      <c r="B32" s="358" t="s">
        <v>256</v>
      </c>
      <c r="C32" s="358"/>
      <c r="D32" s="358"/>
      <c r="E32" s="358"/>
      <c r="F32" s="359"/>
      <c r="G32" s="359"/>
      <c r="H32" s="359"/>
    </row>
    <row r="33" spans="2:17" ht="15.75" x14ac:dyDescent="0.25">
      <c r="B33" s="358" t="s">
        <v>77</v>
      </c>
      <c r="C33" s="358"/>
      <c r="D33" s="358"/>
      <c r="E33" s="358"/>
      <c r="F33" s="359">
        <v>32652187</v>
      </c>
      <c r="G33" s="359"/>
      <c r="H33" s="359"/>
    </row>
    <row r="34" spans="2:17" ht="15.75" x14ac:dyDescent="0.25">
      <c r="B34" s="392" t="s">
        <v>257</v>
      </c>
      <c r="C34" s="392"/>
      <c r="D34" s="392"/>
      <c r="E34" s="392"/>
      <c r="F34" s="359"/>
      <c r="G34" s="359"/>
      <c r="H34" s="359"/>
    </row>
    <row r="35" spans="2:17" ht="15.75" x14ac:dyDescent="0.25">
      <c r="B35" s="358"/>
      <c r="C35" s="358"/>
      <c r="D35" s="358"/>
      <c r="E35" s="358"/>
      <c r="F35" s="359"/>
      <c r="G35" s="359"/>
      <c r="H35" s="359"/>
    </row>
    <row r="36" spans="2:17" ht="15.75" x14ac:dyDescent="0.25">
      <c r="B36" s="392" t="s">
        <v>78</v>
      </c>
      <c r="C36" s="392"/>
      <c r="D36" s="392"/>
      <c r="E36" s="392"/>
      <c r="F36" s="417">
        <v>5762150.6799999997</v>
      </c>
      <c r="G36" s="417"/>
      <c r="H36" s="417"/>
    </row>
    <row r="37" spans="2:17" ht="15.75" x14ac:dyDescent="0.25">
      <c r="B37" s="358" t="s">
        <v>79</v>
      </c>
      <c r="C37" s="358"/>
      <c r="D37" s="358"/>
      <c r="E37" s="358"/>
      <c r="F37" s="359">
        <v>5762150.6799999997</v>
      </c>
      <c r="G37" s="359"/>
      <c r="H37" s="359"/>
    </row>
    <row r="38" spans="2:17" ht="15.75" x14ac:dyDescent="0.25">
      <c r="B38" s="358" t="s">
        <v>80</v>
      </c>
      <c r="C38" s="358"/>
      <c r="D38" s="358"/>
      <c r="E38" s="358"/>
      <c r="F38" s="359">
        <v>0</v>
      </c>
      <c r="G38" s="359"/>
      <c r="H38" s="359"/>
    </row>
    <row r="39" spans="2:17" ht="15.75" x14ac:dyDescent="0.25">
      <c r="B39" s="358" t="s">
        <v>81</v>
      </c>
      <c r="C39" s="358"/>
      <c r="D39" s="358"/>
      <c r="E39" s="358"/>
      <c r="F39" s="359">
        <v>0</v>
      </c>
      <c r="G39" s="359"/>
      <c r="H39" s="359"/>
    </row>
    <row r="40" spans="2:17" ht="15.75" x14ac:dyDescent="0.25">
      <c r="B40" s="392" t="s">
        <v>82</v>
      </c>
      <c r="C40" s="392"/>
      <c r="D40" s="392"/>
      <c r="E40" s="392"/>
      <c r="F40" s="417">
        <v>38414337.68</v>
      </c>
      <c r="G40" s="417"/>
      <c r="H40" s="417"/>
    </row>
    <row r="42" spans="2:17" ht="15.75" x14ac:dyDescent="0.25">
      <c r="B42" s="310" t="s">
        <v>83</v>
      </c>
      <c r="C42" s="310"/>
      <c r="D42" s="310"/>
      <c r="E42" s="310"/>
      <c r="F42" s="310"/>
      <c r="G42" s="310"/>
      <c r="H42" s="310"/>
    </row>
    <row r="43" spans="2:17" ht="16.149999999999999" customHeight="1" x14ac:dyDescent="0.25">
      <c r="B43" s="407" t="s">
        <v>84</v>
      </c>
      <c r="C43" s="311" t="s">
        <v>85</v>
      </c>
      <c r="D43" s="311" t="s">
        <v>86</v>
      </c>
      <c r="E43" s="311" t="s">
        <v>87</v>
      </c>
      <c r="F43" s="311" t="s">
        <v>88</v>
      </c>
      <c r="G43" s="311" t="s">
        <v>89</v>
      </c>
      <c r="H43" s="311" t="s">
        <v>90</v>
      </c>
      <c r="I43" s="311" t="s">
        <v>91</v>
      </c>
      <c r="J43" s="311"/>
      <c r="K43" s="311"/>
      <c r="L43" s="311"/>
      <c r="M43" s="311"/>
      <c r="N43" s="311" t="s">
        <v>6</v>
      </c>
      <c r="O43" s="311"/>
      <c r="P43" s="311" t="s">
        <v>92</v>
      </c>
      <c r="Q43" s="311" t="s">
        <v>93</v>
      </c>
    </row>
    <row r="44" spans="2:17" ht="46.9" customHeight="1" x14ac:dyDescent="0.25">
      <c r="B44" s="408"/>
      <c r="C44" s="311"/>
      <c r="D44" s="311"/>
      <c r="E44" s="311"/>
      <c r="F44" s="311"/>
      <c r="G44" s="311"/>
      <c r="H44" s="311"/>
      <c r="I44" s="311" t="s">
        <v>45</v>
      </c>
      <c r="J44" s="311" t="s">
        <v>94</v>
      </c>
      <c r="K44" s="311"/>
      <c r="L44" s="311"/>
      <c r="M44" s="311" t="s">
        <v>753</v>
      </c>
      <c r="N44" s="311" t="s">
        <v>96</v>
      </c>
      <c r="O44" s="311" t="s">
        <v>97</v>
      </c>
      <c r="P44" s="311"/>
      <c r="Q44" s="311"/>
    </row>
    <row r="45" spans="2:17" ht="96" customHeight="1" x14ac:dyDescent="0.25">
      <c r="B45" s="409"/>
      <c r="C45" s="311"/>
      <c r="D45" s="311"/>
      <c r="E45" s="311"/>
      <c r="F45" s="311"/>
      <c r="G45" s="311"/>
      <c r="H45" s="311"/>
      <c r="I45" s="311"/>
      <c r="J45" s="3" t="s">
        <v>98</v>
      </c>
      <c r="K45" s="3" t="s">
        <v>99</v>
      </c>
      <c r="L45" s="3" t="s">
        <v>100</v>
      </c>
      <c r="M45" s="311"/>
      <c r="N45" s="311"/>
      <c r="O45" s="311"/>
      <c r="P45" s="311"/>
      <c r="Q45" s="311"/>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410" t="s">
        <v>442</v>
      </c>
      <c r="C47" s="324" t="s">
        <v>101</v>
      </c>
      <c r="D47" s="293" t="s">
        <v>287</v>
      </c>
      <c r="E47" s="324" t="s">
        <v>410</v>
      </c>
      <c r="F47" s="293" t="s">
        <v>261</v>
      </c>
      <c r="G47" s="293" t="s">
        <v>262</v>
      </c>
      <c r="H47" s="324" t="s">
        <v>102</v>
      </c>
      <c r="I47" s="336">
        <v>3529411.77</v>
      </c>
      <c r="J47" s="336">
        <f>SUM(J54:J57)</f>
        <v>0</v>
      </c>
      <c r="K47" s="336">
        <f>SUM(K54:K57)</f>
        <v>0</v>
      </c>
      <c r="L47" s="336">
        <v>3000000</v>
      </c>
      <c r="M47" s="336">
        <v>529411.77</v>
      </c>
      <c r="N47" s="293" t="s">
        <v>446</v>
      </c>
      <c r="O47" s="51">
        <v>10.11</v>
      </c>
      <c r="P47" s="416"/>
      <c r="Q47" s="324"/>
    </row>
    <row r="48" spans="2:17" ht="15.75" x14ac:dyDescent="0.25">
      <c r="B48" s="411"/>
      <c r="C48" s="325"/>
      <c r="D48" s="296"/>
      <c r="E48" s="325"/>
      <c r="F48" s="296"/>
      <c r="G48" s="296"/>
      <c r="H48" s="325"/>
      <c r="I48" s="337"/>
      <c r="J48" s="337"/>
      <c r="K48" s="337"/>
      <c r="L48" s="337"/>
      <c r="M48" s="337"/>
      <c r="N48" s="297"/>
      <c r="O48" s="11" t="s">
        <v>23</v>
      </c>
      <c r="P48" s="418"/>
      <c r="Q48" s="325"/>
    </row>
    <row r="49" spans="2:18" ht="15.75" x14ac:dyDescent="0.25">
      <c r="B49" s="411"/>
      <c r="C49" s="325"/>
      <c r="D49" s="296"/>
      <c r="E49" s="325"/>
      <c r="F49" s="296"/>
      <c r="G49" s="296"/>
      <c r="H49" s="325"/>
      <c r="I49" s="337"/>
      <c r="J49" s="337"/>
      <c r="K49" s="337"/>
      <c r="L49" s="337"/>
      <c r="M49" s="337"/>
      <c r="N49" s="293" t="s">
        <v>529</v>
      </c>
      <c r="O49" s="111">
        <v>101196</v>
      </c>
      <c r="P49" s="418"/>
      <c r="Q49" s="325"/>
    </row>
    <row r="50" spans="2:18" ht="15.75" x14ac:dyDescent="0.25">
      <c r="B50" s="411"/>
      <c r="C50" s="325"/>
      <c r="D50" s="296"/>
      <c r="E50" s="325"/>
      <c r="F50" s="296"/>
      <c r="G50" s="296"/>
      <c r="H50" s="325"/>
      <c r="I50" s="337"/>
      <c r="J50" s="337"/>
      <c r="K50" s="337"/>
      <c r="L50" s="337"/>
      <c r="M50" s="337"/>
      <c r="N50" s="296"/>
      <c r="O50" s="53" t="s">
        <v>23</v>
      </c>
      <c r="P50" s="418"/>
      <c r="Q50" s="325"/>
    </row>
    <row r="51" spans="2:18" ht="15.75" customHeight="1" x14ac:dyDescent="0.25">
      <c r="B51" s="411"/>
      <c r="C51" s="325"/>
      <c r="D51" s="296"/>
      <c r="E51" s="325"/>
      <c r="F51" s="296"/>
      <c r="G51" s="296"/>
      <c r="H51" s="325"/>
      <c r="I51" s="337"/>
      <c r="J51" s="337"/>
      <c r="K51" s="337"/>
      <c r="L51" s="337"/>
      <c r="M51" s="337"/>
      <c r="N51" s="293" t="s">
        <v>447</v>
      </c>
      <c r="O51" s="12">
        <v>1</v>
      </c>
      <c r="P51" s="418"/>
      <c r="Q51" s="325"/>
    </row>
    <row r="52" spans="2:18" ht="15.75" customHeight="1" x14ac:dyDescent="0.25">
      <c r="B52" s="411"/>
      <c r="C52" s="325"/>
      <c r="D52" s="296"/>
      <c r="E52" s="325"/>
      <c r="F52" s="296"/>
      <c r="G52" s="296"/>
      <c r="H52" s="325"/>
      <c r="I52" s="337"/>
      <c r="J52" s="337"/>
      <c r="K52" s="337"/>
      <c r="L52" s="337"/>
      <c r="M52" s="337"/>
      <c r="N52" s="296"/>
      <c r="O52" s="290" t="s">
        <v>23</v>
      </c>
      <c r="P52" s="418"/>
      <c r="Q52" s="325"/>
    </row>
    <row r="53" spans="2:18" ht="15.75" customHeight="1" x14ac:dyDescent="0.25">
      <c r="B53" s="411"/>
      <c r="C53" s="325"/>
      <c r="D53" s="296"/>
      <c r="E53" s="325"/>
      <c r="F53" s="296"/>
      <c r="G53" s="296"/>
      <c r="H53" s="325"/>
      <c r="I53" s="337"/>
      <c r="J53" s="337"/>
      <c r="K53" s="337"/>
      <c r="L53" s="337"/>
      <c r="M53" s="337"/>
      <c r="N53" s="297"/>
      <c r="O53" s="291"/>
      <c r="P53" s="418"/>
      <c r="Q53" s="325"/>
    </row>
    <row r="54" spans="2:18" ht="22.5" customHeight="1" x14ac:dyDescent="0.25">
      <c r="B54" s="293" t="s">
        <v>471</v>
      </c>
      <c r="C54" s="345"/>
      <c r="D54" s="293" t="s">
        <v>287</v>
      </c>
      <c r="E54" s="324" t="s">
        <v>445</v>
      </c>
      <c r="F54" s="351"/>
      <c r="G54" s="293" t="s">
        <v>262</v>
      </c>
      <c r="H54" s="345"/>
      <c r="I54" s="343">
        <v>3529411.77</v>
      </c>
      <c r="J54" s="343">
        <v>0</v>
      </c>
      <c r="K54" s="343">
        <v>0</v>
      </c>
      <c r="L54" s="343">
        <v>3000000</v>
      </c>
      <c r="M54" s="343">
        <v>529411.77</v>
      </c>
      <c r="N54" s="293" t="s">
        <v>443</v>
      </c>
      <c r="O54" s="343">
        <v>10.11</v>
      </c>
      <c r="P54" s="324" t="s">
        <v>448</v>
      </c>
      <c r="Q54" s="324" t="s">
        <v>463</v>
      </c>
    </row>
    <row r="55" spans="2:18" ht="15.75" customHeight="1" x14ac:dyDescent="0.25">
      <c r="B55" s="296"/>
      <c r="C55" s="346"/>
      <c r="D55" s="296"/>
      <c r="E55" s="325"/>
      <c r="F55" s="352"/>
      <c r="G55" s="296"/>
      <c r="H55" s="346"/>
      <c r="I55" s="344"/>
      <c r="J55" s="344"/>
      <c r="K55" s="344"/>
      <c r="L55" s="344"/>
      <c r="M55" s="344"/>
      <c r="N55" s="297"/>
      <c r="O55" s="356"/>
      <c r="P55" s="325"/>
      <c r="Q55" s="325"/>
    </row>
    <row r="56" spans="2:18" ht="31.5" customHeight="1" x14ac:dyDescent="0.25">
      <c r="B56" s="296"/>
      <c r="C56" s="346"/>
      <c r="D56" s="296"/>
      <c r="E56" s="325"/>
      <c r="F56" s="352"/>
      <c r="G56" s="296"/>
      <c r="H56" s="346"/>
      <c r="I56" s="344"/>
      <c r="J56" s="344"/>
      <c r="K56" s="344"/>
      <c r="L56" s="344"/>
      <c r="M56" s="344"/>
      <c r="N56" s="66" t="s">
        <v>444</v>
      </c>
      <c r="O56" s="67">
        <v>1</v>
      </c>
      <c r="P56" s="325"/>
      <c r="Q56" s="325"/>
      <c r="R56" s="68"/>
    </row>
    <row r="57" spans="2:18" ht="31.5" customHeight="1" x14ac:dyDescent="0.25">
      <c r="B57" s="296"/>
      <c r="C57" s="346"/>
      <c r="D57" s="296"/>
      <c r="E57" s="325"/>
      <c r="F57" s="352"/>
      <c r="G57" s="296"/>
      <c r="H57" s="346"/>
      <c r="I57" s="344"/>
      <c r="J57" s="344"/>
      <c r="K57" s="344"/>
      <c r="L57" s="344"/>
      <c r="M57" s="344"/>
      <c r="N57" s="66" t="s">
        <v>523</v>
      </c>
      <c r="O57" s="67">
        <v>101196</v>
      </c>
      <c r="P57" s="325"/>
      <c r="Q57" s="325"/>
      <c r="R57" s="69"/>
    </row>
    <row r="58" spans="2:18" ht="15.75" customHeight="1" x14ac:dyDescent="0.25">
      <c r="B58" s="410" t="s">
        <v>450</v>
      </c>
      <c r="C58" s="324" t="s">
        <v>101</v>
      </c>
      <c r="D58" s="293" t="s">
        <v>287</v>
      </c>
      <c r="E58" s="324" t="s">
        <v>410</v>
      </c>
      <c r="F58" s="324" t="s">
        <v>261</v>
      </c>
      <c r="G58" s="293" t="s">
        <v>262</v>
      </c>
      <c r="H58" s="324" t="s">
        <v>102</v>
      </c>
      <c r="I58" s="336">
        <v>34884925.909999996</v>
      </c>
      <c r="J58" s="336">
        <f>SUM(J66:J86)</f>
        <v>0</v>
      </c>
      <c r="K58" s="336">
        <f>SUM(K66:K86)</f>
        <v>0</v>
      </c>
      <c r="L58" s="336">
        <v>29652187</v>
      </c>
      <c r="M58" s="336">
        <v>5232738.91</v>
      </c>
      <c r="N58" s="293" t="s">
        <v>521</v>
      </c>
      <c r="O58" s="64">
        <v>7.23</v>
      </c>
      <c r="P58" s="545"/>
      <c r="Q58" s="324"/>
    </row>
    <row r="59" spans="2:18" ht="31.5" customHeight="1" x14ac:dyDescent="0.25">
      <c r="B59" s="411"/>
      <c r="C59" s="325"/>
      <c r="D59" s="296"/>
      <c r="E59" s="325"/>
      <c r="F59" s="325"/>
      <c r="G59" s="296"/>
      <c r="H59" s="325"/>
      <c r="I59" s="337"/>
      <c r="J59" s="337"/>
      <c r="K59" s="337"/>
      <c r="L59" s="337"/>
      <c r="M59" s="337"/>
      <c r="N59" s="297"/>
      <c r="O59" s="11" t="s">
        <v>23</v>
      </c>
      <c r="P59" s="546"/>
      <c r="Q59" s="325"/>
    </row>
    <row r="60" spans="2:18" ht="15.75" customHeight="1" x14ac:dyDescent="0.25">
      <c r="B60" s="411"/>
      <c r="C60" s="325"/>
      <c r="D60" s="296"/>
      <c r="E60" s="325"/>
      <c r="F60" s="325"/>
      <c r="G60" s="296"/>
      <c r="H60" s="325"/>
      <c r="I60" s="337"/>
      <c r="J60" s="337"/>
      <c r="K60" s="337"/>
      <c r="L60" s="337"/>
      <c r="M60" s="337"/>
      <c r="N60" s="293" t="s">
        <v>453</v>
      </c>
      <c r="O60" s="79">
        <v>41000</v>
      </c>
      <c r="P60" s="546"/>
      <c r="Q60" s="325"/>
    </row>
    <row r="61" spans="2:18" ht="15.75" x14ac:dyDescent="0.25">
      <c r="B61" s="411"/>
      <c r="C61" s="325"/>
      <c r="D61" s="296"/>
      <c r="E61" s="325"/>
      <c r="F61" s="325"/>
      <c r="G61" s="296"/>
      <c r="H61" s="325"/>
      <c r="I61" s="337"/>
      <c r="J61" s="337"/>
      <c r="K61" s="337"/>
      <c r="L61" s="337"/>
      <c r="M61" s="337"/>
      <c r="N61" s="297"/>
      <c r="O61" s="11" t="s">
        <v>23</v>
      </c>
      <c r="P61" s="546"/>
      <c r="Q61" s="325"/>
    </row>
    <row r="62" spans="2:18" ht="47.25" customHeight="1" x14ac:dyDescent="0.25">
      <c r="B62" s="411"/>
      <c r="C62" s="325"/>
      <c r="D62" s="296"/>
      <c r="E62" s="325"/>
      <c r="F62" s="325"/>
      <c r="G62" s="296"/>
      <c r="H62" s="325"/>
      <c r="I62" s="337"/>
      <c r="J62" s="337"/>
      <c r="K62" s="337"/>
      <c r="L62" s="337"/>
      <c r="M62" s="337"/>
      <c r="N62" s="24" t="s">
        <v>454</v>
      </c>
      <c r="O62" s="41" t="s">
        <v>525</v>
      </c>
      <c r="P62" s="546"/>
      <c r="Q62" s="325"/>
    </row>
    <row r="63" spans="2:18" ht="38.25" customHeight="1" x14ac:dyDescent="0.25">
      <c r="B63" s="411"/>
      <c r="C63" s="325"/>
      <c r="D63" s="296"/>
      <c r="E63" s="325"/>
      <c r="F63" s="325"/>
      <c r="G63" s="296"/>
      <c r="H63" s="325"/>
      <c r="I63" s="337"/>
      <c r="J63" s="337"/>
      <c r="K63" s="337"/>
      <c r="L63" s="337"/>
      <c r="M63" s="337"/>
      <c r="N63" s="24" t="s">
        <v>447</v>
      </c>
      <c r="O63" s="41" t="s">
        <v>455</v>
      </c>
      <c r="P63" s="546"/>
      <c r="Q63" s="325"/>
    </row>
    <row r="64" spans="2:18" ht="31.5" x14ac:dyDescent="0.25">
      <c r="B64" s="411"/>
      <c r="C64" s="325"/>
      <c r="D64" s="296"/>
      <c r="E64" s="325"/>
      <c r="F64" s="325"/>
      <c r="G64" s="296"/>
      <c r="H64" s="325"/>
      <c r="I64" s="337"/>
      <c r="J64" s="337"/>
      <c r="K64" s="337"/>
      <c r="L64" s="337"/>
      <c r="M64" s="337"/>
      <c r="N64" s="24" t="s">
        <v>458</v>
      </c>
      <c r="O64" s="41" t="s">
        <v>457</v>
      </c>
      <c r="P64" s="546"/>
      <c r="Q64" s="325"/>
    </row>
    <row r="65" spans="2:17" ht="15.75" x14ac:dyDescent="0.25">
      <c r="B65" s="412"/>
      <c r="C65" s="326"/>
      <c r="D65" s="297"/>
      <c r="E65" s="326"/>
      <c r="F65" s="326"/>
      <c r="G65" s="297"/>
      <c r="H65" s="326"/>
      <c r="I65" s="339"/>
      <c r="J65" s="339"/>
      <c r="K65" s="339"/>
      <c r="L65" s="339"/>
      <c r="M65" s="339"/>
      <c r="N65" s="624"/>
      <c r="O65" s="625"/>
      <c r="P65" s="547"/>
      <c r="Q65" s="326"/>
    </row>
    <row r="66" spans="2:17" ht="51.75" customHeight="1" x14ac:dyDescent="0.25">
      <c r="B66" s="293" t="s">
        <v>472</v>
      </c>
      <c r="C66" s="345"/>
      <c r="D66" s="293" t="s">
        <v>287</v>
      </c>
      <c r="E66" s="324" t="s">
        <v>410</v>
      </c>
      <c r="F66" s="345"/>
      <c r="G66" s="293" t="s">
        <v>262</v>
      </c>
      <c r="H66" s="345"/>
      <c r="I66" s="336">
        <v>2352941.1800000002</v>
      </c>
      <c r="J66" s="336">
        <v>0</v>
      </c>
      <c r="K66" s="336">
        <v>0</v>
      </c>
      <c r="L66" s="336">
        <v>2000000</v>
      </c>
      <c r="M66" s="336">
        <v>352941.18</v>
      </c>
      <c r="N66" s="31" t="s">
        <v>452</v>
      </c>
      <c r="O66" s="65">
        <v>2.2200000000000002</v>
      </c>
      <c r="P66" s="324" t="s">
        <v>459</v>
      </c>
      <c r="Q66" s="324" t="s">
        <v>460</v>
      </c>
    </row>
    <row r="67" spans="2:17" ht="39" customHeight="1" x14ac:dyDescent="0.25">
      <c r="B67" s="296"/>
      <c r="C67" s="346"/>
      <c r="D67" s="296"/>
      <c r="E67" s="325"/>
      <c r="F67" s="346"/>
      <c r="G67" s="296"/>
      <c r="H67" s="346"/>
      <c r="I67" s="337"/>
      <c r="J67" s="337"/>
      <c r="K67" s="337"/>
      <c r="L67" s="337"/>
      <c r="M67" s="337"/>
      <c r="N67" s="27" t="s">
        <v>444</v>
      </c>
      <c r="O67" s="39">
        <v>1</v>
      </c>
      <c r="P67" s="325"/>
      <c r="Q67" s="325"/>
    </row>
    <row r="68" spans="2:17" ht="36.75" customHeight="1" x14ac:dyDescent="0.25">
      <c r="B68" s="296"/>
      <c r="C68" s="346"/>
      <c r="D68" s="296"/>
      <c r="E68" s="325"/>
      <c r="F68" s="346"/>
      <c r="G68" s="296"/>
      <c r="H68" s="346"/>
      <c r="I68" s="337"/>
      <c r="J68" s="337"/>
      <c r="K68" s="337"/>
      <c r="L68" s="337"/>
      <c r="M68" s="337"/>
      <c r="N68" s="27" t="s">
        <v>456</v>
      </c>
      <c r="O68" s="39">
        <v>22240</v>
      </c>
      <c r="P68" s="325"/>
      <c r="Q68" s="325"/>
    </row>
    <row r="69" spans="2:17" ht="53.25" customHeight="1" x14ac:dyDescent="0.25">
      <c r="B69" s="293" t="s">
        <v>473</v>
      </c>
      <c r="C69" s="345"/>
      <c r="D69" s="293" t="s">
        <v>287</v>
      </c>
      <c r="E69" s="324" t="s">
        <v>410</v>
      </c>
      <c r="F69" s="351"/>
      <c r="G69" s="293" t="s">
        <v>262</v>
      </c>
      <c r="H69" s="345"/>
      <c r="I69" s="343">
        <v>9411764.7100000009</v>
      </c>
      <c r="J69" s="343">
        <v>0</v>
      </c>
      <c r="K69" s="343">
        <v>0</v>
      </c>
      <c r="L69" s="343">
        <v>8000000</v>
      </c>
      <c r="M69" s="343">
        <v>1411764.71</v>
      </c>
      <c r="N69" s="27" t="s">
        <v>452</v>
      </c>
      <c r="O69" s="64">
        <v>10.72</v>
      </c>
      <c r="P69" s="324" t="s">
        <v>568</v>
      </c>
      <c r="Q69" s="324" t="s">
        <v>560</v>
      </c>
    </row>
    <row r="70" spans="2:17" ht="31.5" x14ac:dyDescent="0.25">
      <c r="B70" s="296"/>
      <c r="C70" s="346"/>
      <c r="D70" s="296"/>
      <c r="E70" s="325"/>
      <c r="F70" s="352"/>
      <c r="G70" s="296"/>
      <c r="H70" s="346"/>
      <c r="I70" s="344"/>
      <c r="J70" s="344"/>
      <c r="K70" s="344"/>
      <c r="L70" s="344"/>
      <c r="M70" s="344"/>
      <c r="N70" s="27" t="s">
        <v>444</v>
      </c>
      <c r="O70" s="39">
        <v>1</v>
      </c>
      <c r="P70" s="325"/>
      <c r="Q70" s="325"/>
    </row>
    <row r="71" spans="2:17" ht="31.5" x14ac:dyDescent="0.25">
      <c r="B71" s="296"/>
      <c r="C71" s="346"/>
      <c r="D71" s="296"/>
      <c r="E71" s="325"/>
      <c r="F71" s="352"/>
      <c r="G71" s="296"/>
      <c r="H71" s="346"/>
      <c r="I71" s="344"/>
      <c r="J71" s="344"/>
      <c r="K71" s="344"/>
      <c r="L71" s="344"/>
      <c r="M71" s="344"/>
      <c r="N71" s="27" t="s">
        <v>456</v>
      </c>
      <c r="O71" s="25">
        <v>107216</v>
      </c>
      <c r="P71" s="325"/>
      <c r="Q71" s="325"/>
    </row>
    <row r="72" spans="2:17" ht="52.5" customHeight="1" x14ac:dyDescent="0.25">
      <c r="B72" s="293" t="s">
        <v>474</v>
      </c>
      <c r="C72" s="345"/>
      <c r="D72" s="293" t="s">
        <v>287</v>
      </c>
      <c r="E72" s="324" t="s">
        <v>410</v>
      </c>
      <c r="F72" s="351"/>
      <c r="G72" s="293" t="s">
        <v>262</v>
      </c>
      <c r="H72" s="345"/>
      <c r="I72" s="343">
        <v>3708455.3</v>
      </c>
      <c r="J72" s="343">
        <v>0</v>
      </c>
      <c r="K72" s="343">
        <v>0</v>
      </c>
      <c r="L72" s="343">
        <v>3152187</v>
      </c>
      <c r="M72" s="343">
        <v>556268.30000000005</v>
      </c>
      <c r="N72" s="27" t="s">
        <v>522</v>
      </c>
      <c r="O72" s="39">
        <v>7</v>
      </c>
      <c r="P72" s="324" t="s">
        <v>746</v>
      </c>
      <c r="Q72" s="324" t="s">
        <v>461</v>
      </c>
    </row>
    <row r="73" spans="2:17" ht="35.25" customHeight="1" x14ac:dyDescent="0.25">
      <c r="B73" s="296"/>
      <c r="C73" s="346"/>
      <c r="D73" s="296"/>
      <c r="E73" s="325"/>
      <c r="F73" s="352"/>
      <c r="G73" s="296"/>
      <c r="H73" s="346"/>
      <c r="I73" s="344"/>
      <c r="J73" s="344"/>
      <c r="K73" s="344"/>
      <c r="L73" s="344"/>
      <c r="M73" s="344"/>
      <c r="N73" s="27" t="s">
        <v>444</v>
      </c>
      <c r="O73" s="39">
        <v>1</v>
      </c>
      <c r="P73" s="325"/>
      <c r="Q73" s="325"/>
    </row>
    <row r="74" spans="2:17" ht="50.25" customHeight="1" x14ac:dyDescent="0.25">
      <c r="B74" s="296"/>
      <c r="C74" s="346"/>
      <c r="D74" s="296"/>
      <c r="E74" s="325"/>
      <c r="F74" s="352"/>
      <c r="G74" s="296"/>
      <c r="H74" s="346"/>
      <c r="I74" s="344"/>
      <c r="J74" s="344"/>
      <c r="K74" s="344"/>
      <c r="L74" s="344"/>
      <c r="M74" s="344"/>
      <c r="N74" s="27" t="s">
        <v>524</v>
      </c>
      <c r="O74" s="39">
        <v>7</v>
      </c>
      <c r="P74" s="325"/>
      <c r="Q74" s="325"/>
    </row>
    <row r="75" spans="2:17" ht="34.5" customHeight="1" x14ac:dyDescent="0.25">
      <c r="B75" s="296"/>
      <c r="C75" s="346"/>
      <c r="D75" s="296"/>
      <c r="E75" s="325"/>
      <c r="F75" s="352"/>
      <c r="G75" s="296"/>
      <c r="H75" s="346"/>
      <c r="I75" s="344"/>
      <c r="J75" s="344"/>
      <c r="K75" s="344"/>
      <c r="L75" s="344"/>
      <c r="M75" s="344"/>
      <c r="N75" s="27" t="s">
        <v>456</v>
      </c>
      <c r="O75" s="25">
        <v>630296</v>
      </c>
      <c r="P75" s="325"/>
      <c r="Q75" s="325"/>
    </row>
    <row r="76" spans="2:17" ht="34.5" customHeight="1" x14ac:dyDescent="0.25">
      <c r="B76" s="293" t="s">
        <v>475</v>
      </c>
      <c r="C76" s="345"/>
      <c r="D76" s="293" t="s">
        <v>287</v>
      </c>
      <c r="E76" s="324" t="s">
        <v>410</v>
      </c>
      <c r="F76" s="351"/>
      <c r="G76" s="293" t="s">
        <v>262</v>
      </c>
      <c r="H76" s="345"/>
      <c r="I76" s="343">
        <v>9411764.7100000009</v>
      </c>
      <c r="J76" s="343">
        <v>0</v>
      </c>
      <c r="K76" s="343">
        <v>0</v>
      </c>
      <c r="L76" s="343">
        <v>8000000</v>
      </c>
      <c r="M76" s="343">
        <v>1411764.71</v>
      </c>
      <c r="N76" s="27" t="s">
        <v>451</v>
      </c>
      <c r="O76" s="39">
        <v>25000</v>
      </c>
      <c r="P76" s="324" t="s">
        <v>448</v>
      </c>
      <c r="Q76" s="619" t="s">
        <v>528</v>
      </c>
    </row>
    <row r="77" spans="2:17" ht="30.75" customHeight="1" x14ac:dyDescent="0.25">
      <c r="B77" s="296"/>
      <c r="C77" s="346"/>
      <c r="D77" s="296"/>
      <c r="E77" s="325"/>
      <c r="F77" s="352"/>
      <c r="G77" s="296"/>
      <c r="H77" s="346"/>
      <c r="I77" s="344"/>
      <c r="J77" s="344"/>
      <c r="K77" s="344"/>
      <c r="L77" s="344"/>
      <c r="M77" s="344"/>
      <c r="N77" s="27" t="s">
        <v>444</v>
      </c>
      <c r="O77" s="39">
        <v>1</v>
      </c>
      <c r="P77" s="325"/>
      <c r="Q77" s="620"/>
    </row>
    <row r="78" spans="2:17" ht="18" customHeight="1" x14ac:dyDescent="0.25">
      <c r="B78" s="296"/>
      <c r="C78" s="346"/>
      <c r="D78" s="296"/>
      <c r="E78" s="325"/>
      <c r="F78" s="352"/>
      <c r="G78" s="296"/>
      <c r="H78" s="346"/>
      <c r="I78" s="344"/>
      <c r="J78" s="344"/>
      <c r="K78" s="344"/>
      <c r="L78" s="344"/>
      <c r="M78" s="344"/>
      <c r="N78" s="626"/>
      <c r="O78" s="627"/>
      <c r="P78" s="325"/>
      <c r="Q78" s="620"/>
    </row>
    <row r="79" spans="2:17" ht="49.5" customHeight="1" x14ac:dyDescent="0.25">
      <c r="B79" s="293" t="s">
        <v>476</v>
      </c>
      <c r="C79" s="345"/>
      <c r="D79" s="293" t="s">
        <v>287</v>
      </c>
      <c r="E79" s="324" t="s">
        <v>410</v>
      </c>
      <c r="F79" s="351"/>
      <c r="G79" s="293" t="s">
        <v>262</v>
      </c>
      <c r="H79" s="345"/>
      <c r="I79" s="343">
        <v>3529411.77</v>
      </c>
      <c r="J79" s="343">
        <v>0</v>
      </c>
      <c r="K79" s="343">
        <v>0</v>
      </c>
      <c r="L79" s="343">
        <v>3000000</v>
      </c>
      <c r="M79" s="343">
        <v>529411.77</v>
      </c>
      <c r="N79" s="27" t="s">
        <v>452</v>
      </c>
      <c r="O79" s="64">
        <v>2.98</v>
      </c>
      <c r="P79" s="324" t="s">
        <v>526</v>
      </c>
      <c r="Q79" s="324" t="s">
        <v>527</v>
      </c>
    </row>
    <row r="80" spans="2:17" ht="33.75" customHeight="1" x14ac:dyDescent="0.25">
      <c r="B80" s="296"/>
      <c r="C80" s="346"/>
      <c r="D80" s="296"/>
      <c r="E80" s="325"/>
      <c r="F80" s="352"/>
      <c r="G80" s="296"/>
      <c r="H80" s="346"/>
      <c r="I80" s="344"/>
      <c r="J80" s="344"/>
      <c r="K80" s="344"/>
      <c r="L80" s="344"/>
      <c r="M80" s="344"/>
      <c r="N80" s="27" t="s">
        <v>444</v>
      </c>
      <c r="O80" s="39">
        <v>1</v>
      </c>
      <c r="P80" s="325"/>
      <c r="Q80" s="325"/>
    </row>
    <row r="81" spans="2:17" ht="33.75" customHeight="1" x14ac:dyDescent="0.25">
      <c r="B81" s="296"/>
      <c r="C81" s="346"/>
      <c r="D81" s="296"/>
      <c r="E81" s="325"/>
      <c r="F81" s="352"/>
      <c r="G81" s="296"/>
      <c r="H81" s="346"/>
      <c r="I81" s="344"/>
      <c r="J81" s="344"/>
      <c r="K81" s="344"/>
      <c r="L81" s="344"/>
      <c r="M81" s="344"/>
      <c r="N81" s="27" t="s">
        <v>456</v>
      </c>
      <c r="O81" s="25">
        <v>29839</v>
      </c>
      <c r="P81" s="325"/>
      <c r="Q81" s="325"/>
    </row>
    <row r="82" spans="2:17" ht="46.5" customHeight="1" x14ac:dyDescent="0.25">
      <c r="B82" s="293" t="s">
        <v>477</v>
      </c>
      <c r="C82" s="345"/>
      <c r="D82" s="293" t="s">
        <v>287</v>
      </c>
      <c r="E82" s="324" t="s">
        <v>410</v>
      </c>
      <c r="F82" s="351"/>
      <c r="G82" s="293" t="s">
        <v>262</v>
      </c>
      <c r="H82" s="345"/>
      <c r="I82" s="343">
        <v>4117647.06</v>
      </c>
      <c r="J82" s="343">
        <v>0</v>
      </c>
      <c r="K82" s="343">
        <v>0</v>
      </c>
      <c r="L82" s="343">
        <v>3500000</v>
      </c>
      <c r="M82" s="343">
        <v>617647.06000000006</v>
      </c>
      <c r="N82" s="27" t="s">
        <v>522</v>
      </c>
      <c r="O82" s="64">
        <v>0.23</v>
      </c>
      <c r="P82" s="324" t="s">
        <v>448</v>
      </c>
      <c r="Q82" s="324" t="s">
        <v>528</v>
      </c>
    </row>
    <row r="83" spans="2:17" ht="33.75" customHeight="1" x14ac:dyDescent="0.25">
      <c r="B83" s="296"/>
      <c r="C83" s="346"/>
      <c r="D83" s="296"/>
      <c r="E83" s="325"/>
      <c r="F83" s="352"/>
      <c r="G83" s="296"/>
      <c r="H83" s="346"/>
      <c r="I83" s="344"/>
      <c r="J83" s="344"/>
      <c r="K83" s="344"/>
      <c r="L83" s="344"/>
      <c r="M83" s="344"/>
      <c r="N83" s="27" t="s">
        <v>444</v>
      </c>
      <c r="O83" s="39">
        <v>1</v>
      </c>
      <c r="P83" s="325"/>
      <c r="Q83" s="325"/>
    </row>
    <row r="84" spans="2:17" ht="78" customHeight="1" x14ac:dyDescent="0.25">
      <c r="B84" s="296"/>
      <c r="C84" s="346"/>
      <c r="D84" s="296"/>
      <c r="E84" s="325"/>
      <c r="F84" s="352"/>
      <c r="G84" s="296"/>
      <c r="H84" s="346"/>
      <c r="I84" s="344"/>
      <c r="J84" s="344"/>
      <c r="K84" s="344"/>
      <c r="L84" s="344"/>
      <c r="M84" s="344"/>
      <c r="N84" s="27" t="s">
        <v>456</v>
      </c>
      <c r="O84" s="25">
        <v>12424</v>
      </c>
      <c r="P84" s="325"/>
      <c r="Q84" s="325"/>
    </row>
    <row r="85" spans="2:17" ht="39" customHeight="1" x14ac:dyDescent="0.25">
      <c r="B85" s="293" t="s">
        <v>478</v>
      </c>
      <c r="C85" s="345"/>
      <c r="D85" s="293" t="s">
        <v>287</v>
      </c>
      <c r="E85" s="324" t="s">
        <v>410</v>
      </c>
      <c r="F85" s="351"/>
      <c r="G85" s="293" t="s">
        <v>262</v>
      </c>
      <c r="H85" s="345"/>
      <c r="I85" s="343">
        <v>2352941.1800000002</v>
      </c>
      <c r="J85" s="343">
        <v>0</v>
      </c>
      <c r="K85" s="343">
        <v>0</v>
      </c>
      <c r="L85" s="343">
        <v>2000000</v>
      </c>
      <c r="M85" s="343">
        <v>352941.18</v>
      </c>
      <c r="N85" s="27" t="s">
        <v>451</v>
      </c>
      <c r="O85" s="39">
        <v>16000</v>
      </c>
      <c r="P85" s="628" t="s">
        <v>770</v>
      </c>
      <c r="Q85" s="619" t="s">
        <v>771</v>
      </c>
    </row>
    <row r="86" spans="2:17" ht="234" customHeight="1" x14ac:dyDescent="0.25">
      <c r="B86" s="296"/>
      <c r="C86" s="346"/>
      <c r="D86" s="296"/>
      <c r="E86" s="325"/>
      <c r="F86" s="352"/>
      <c r="G86" s="296"/>
      <c r="H86" s="346"/>
      <c r="I86" s="344"/>
      <c r="J86" s="344"/>
      <c r="K86" s="344"/>
      <c r="L86" s="344"/>
      <c r="M86" s="344"/>
      <c r="N86" s="27" t="s">
        <v>444</v>
      </c>
      <c r="O86" s="39">
        <v>1</v>
      </c>
      <c r="P86" s="620"/>
      <c r="Q86" s="620"/>
    </row>
    <row r="87" spans="2:17" ht="15.75" x14ac:dyDescent="0.25">
      <c r="B87" s="452" t="s">
        <v>105</v>
      </c>
      <c r="C87" s="452"/>
      <c r="D87" s="452"/>
      <c r="E87" s="452"/>
      <c r="F87" s="452"/>
      <c r="G87" s="452"/>
      <c r="H87" s="452"/>
      <c r="I87" s="50">
        <f>I47+I58</f>
        <v>38414337.68</v>
      </c>
      <c r="J87" s="50">
        <f>J47+J58</f>
        <v>0</v>
      </c>
      <c r="K87" s="50">
        <f>K47+K58</f>
        <v>0</v>
      </c>
      <c r="L87" s="50">
        <f>L47+L58</f>
        <v>32652187</v>
      </c>
      <c r="M87" s="50">
        <f>M47+M58</f>
        <v>5762150.6799999997</v>
      </c>
      <c r="N87" s="440"/>
      <c r="O87" s="440"/>
      <c r="P87" s="440"/>
      <c r="Q87" s="440"/>
    </row>
    <row r="88" spans="2:17" ht="15.75" x14ac:dyDescent="0.25">
      <c r="B88" s="58" t="s">
        <v>479</v>
      </c>
      <c r="C88" s="55"/>
      <c r="D88" s="55"/>
      <c r="E88" s="55"/>
      <c r="F88" s="55"/>
      <c r="G88" s="55"/>
      <c r="H88" s="55"/>
      <c r="I88" s="56"/>
      <c r="J88" s="56"/>
      <c r="K88" s="56"/>
      <c r="L88" s="56"/>
      <c r="M88" s="56"/>
      <c r="N88" s="57"/>
      <c r="O88" s="57"/>
      <c r="P88" s="57"/>
      <c r="Q88" s="57"/>
    </row>
    <row r="89" spans="2:17" ht="48" customHeight="1" x14ac:dyDescent="0.25">
      <c r="B89" s="445" t="s">
        <v>760</v>
      </c>
      <c r="C89" s="445"/>
      <c r="D89" s="445"/>
      <c r="E89" s="445"/>
      <c r="F89" s="445"/>
      <c r="G89" s="445"/>
      <c r="H89" s="445"/>
      <c r="I89" s="445"/>
      <c r="J89" s="445"/>
      <c r="K89" s="445"/>
      <c r="L89" s="445"/>
      <c r="M89" s="445"/>
      <c r="N89" s="445"/>
      <c r="O89" s="445"/>
      <c r="P89" s="445"/>
      <c r="Q89" s="445"/>
    </row>
    <row r="90" spans="2:17" ht="15.75" x14ac:dyDescent="0.25">
      <c r="B90" s="55"/>
      <c r="C90" s="55"/>
      <c r="D90" s="55"/>
      <c r="E90" s="55"/>
      <c r="F90" s="55"/>
      <c r="G90" s="55"/>
      <c r="H90" s="55"/>
      <c r="I90" s="56"/>
      <c r="J90" s="56"/>
      <c r="K90" s="56"/>
      <c r="L90" s="56"/>
      <c r="M90" s="56"/>
      <c r="N90" s="57"/>
      <c r="O90" s="57"/>
      <c r="P90" s="57"/>
      <c r="Q90" s="57"/>
    </row>
    <row r="92" spans="2:17" ht="15.75" x14ac:dyDescent="0.25">
      <c r="B92" s="400" t="s">
        <v>106</v>
      </c>
      <c r="C92" s="400"/>
      <c r="D92" s="400"/>
      <c r="E92" s="400"/>
    </row>
    <row r="93" spans="2:17" ht="35.450000000000003" customHeight="1" x14ac:dyDescent="0.25">
      <c r="B93" s="10" t="s">
        <v>3</v>
      </c>
      <c r="C93" s="311" t="s">
        <v>107</v>
      </c>
      <c r="D93" s="311"/>
      <c r="E93" s="311"/>
      <c r="F93" s="312" t="s">
        <v>108</v>
      </c>
      <c r="G93" s="312"/>
      <c r="H93" s="312"/>
      <c r="I93" s="312"/>
      <c r="J93" s="311" t="s">
        <v>109</v>
      </c>
      <c r="K93" s="312"/>
      <c r="L93" s="312"/>
      <c r="M93" s="312"/>
    </row>
    <row r="94" spans="2:17" ht="15.75" x14ac:dyDescent="0.25">
      <c r="B94" s="4">
        <v>1</v>
      </c>
      <c r="C94" s="378">
        <v>2</v>
      </c>
      <c r="D94" s="378"/>
      <c r="E94" s="378"/>
      <c r="F94" s="378">
        <v>3</v>
      </c>
      <c r="G94" s="378"/>
      <c r="H94" s="378"/>
      <c r="I94" s="378"/>
      <c r="J94" s="378">
        <v>4</v>
      </c>
      <c r="K94" s="378"/>
      <c r="L94" s="378"/>
      <c r="M94" s="378"/>
    </row>
    <row r="95" spans="2:17" ht="33" customHeight="1" x14ac:dyDescent="0.25">
      <c r="B95" s="8"/>
      <c r="C95" s="542" t="s">
        <v>305</v>
      </c>
      <c r="D95" s="542"/>
      <c r="E95" s="542"/>
      <c r="F95" s="435"/>
      <c r="G95" s="435"/>
      <c r="H95" s="435"/>
      <c r="I95" s="435"/>
      <c r="J95" s="435"/>
      <c r="K95" s="435"/>
      <c r="L95" s="435"/>
      <c r="M95" s="435"/>
    </row>
    <row r="97" spans="2:13" ht="15.75" x14ac:dyDescent="0.25">
      <c r="B97" s="400" t="s">
        <v>110</v>
      </c>
      <c r="C97" s="400"/>
      <c r="D97" s="400"/>
      <c r="E97" s="400"/>
      <c r="F97" s="400"/>
    </row>
    <row r="98" spans="2:13" ht="33.6" customHeight="1" x14ac:dyDescent="0.25">
      <c r="B98" s="10" t="s">
        <v>3</v>
      </c>
      <c r="C98" s="312" t="s">
        <v>111</v>
      </c>
      <c r="D98" s="312"/>
      <c r="E98" s="312"/>
      <c r="F98" s="312" t="s">
        <v>108</v>
      </c>
      <c r="G98" s="312"/>
      <c r="H98" s="312"/>
      <c r="I98" s="312"/>
      <c r="J98" s="311" t="s">
        <v>112</v>
      </c>
      <c r="K98" s="312"/>
      <c r="L98" s="312"/>
      <c r="M98" s="312"/>
    </row>
    <row r="99" spans="2:13" ht="15.75" x14ac:dyDescent="0.25">
      <c r="B99" s="4">
        <v>1</v>
      </c>
      <c r="C99" s="378">
        <v>2</v>
      </c>
      <c r="D99" s="378"/>
      <c r="E99" s="378"/>
      <c r="F99" s="378">
        <v>3</v>
      </c>
      <c r="G99" s="378"/>
      <c r="H99" s="378"/>
      <c r="I99" s="378"/>
      <c r="J99" s="378">
        <v>4</v>
      </c>
      <c r="K99" s="378"/>
      <c r="L99" s="378"/>
      <c r="M99" s="378"/>
    </row>
    <row r="100" spans="2:13" ht="48" customHeight="1" x14ac:dyDescent="0.25">
      <c r="B100" s="8"/>
      <c r="C100" s="542" t="s">
        <v>306</v>
      </c>
      <c r="D100" s="542"/>
      <c r="E100" s="542"/>
      <c r="F100" s="435"/>
      <c r="G100" s="435"/>
      <c r="H100" s="435"/>
      <c r="I100" s="435"/>
      <c r="J100" s="435"/>
      <c r="K100" s="435"/>
      <c r="L100" s="435"/>
      <c r="M100" s="435"/>
    </row>
    <row r="102" spans="2:13" ht="15.75" x14ac:dyDescent="0.25">
      <c r="B102" s="400" t="s">
        <v>113</v>
      </c>
      <c r="C102" s="400"/>
      <c r="D102" s="400"/>
    </row>
    <row r="103" spans="2:13" ht="38.450000000000003" customHeight="1" x14ac:dyDescent="0.25">
      <c r="B103" s="10" t="s">
        <v>3</v>
      </c>
      <c r="C103" s="311" t="s">
        <v>114</v>
      </c>
      <c r="D103" s="311"/>
      <c r="E103" s="311"/>
      <c r="F103" s="401" t="s">
        <v>115</v>
      </c>
      <c r="G103" s="402"/>
      <c r="H103" s="402"/>
      <c r="I103" s="402"/>
      <c r="J103" s="402"/>
      <c r="K103" s="402"/>
      <c r="L103" s="402"/>
      <c r="M103" s="403"/>
    </row>
    <row r="104" spans="2:13" ht="15.75" x14ac:dyDescent="0.25">
      <c r="B104" s="4">
        <v>1</v>
      </c>
      <c r="C104" s="378">
        <v>2</v>
      </c>
      <c r="D104" s="378"/>
      <c r="E104" s="378"/>
      <c r="F104" s="404">
        <v>3</v>
      </c>
      <c r="G104" s="405"/>
      <c r="H104" s="405"/>
      <c r="I104" s="405"/>
      <c r="J104" s="405"/>
      <c r="K104" s="405"/>
      <c r="L104" s="405"/>
      <c r="M104" s="406"/>
    </row>
    <row r="105" spans="2:13" ht="14.45" customHeight="1" x14ac:dyDescent="0.25">
      <c r="B105" s="26" t="s">
        <v>15</v>
      </c>
      <c r="C105" s="399"/>
      <c r="D105" s="399"/>
      <c r="E105" s="399"/>
      <c r="F105" s="396"/>
      <c r="G105" s="397"/>
      <c r="H105" s="397"/>
      <c r="I105" s="397"/>
      <c r="J105" s="397"/>
      <c r="K105" s="397"/>
      <c r="L105" s="397"/>
      <c r="M105" s="398"/>
    </row>
    <row r="107" spans="2:13" ht="15.75" x14ac:dyDescent="0.25">
      <c r="B107" s="400" t="s">
        <v>116</v>
      </c>
      <c r="C107" s="400"/>
      <c r="D107" s="400"/>
      <c r="E107" s="400"/>
      <c r="F107" s="400"/>
      <c r="G107" s="400"/>
    </row>
    <row r="108" spans="2:13" ht="15.6" customHeight="1" x14ac:dyDescent="0.25">
      <c r="B108" s="10" t="s">
        <v>3</v>
      </c>
      <c r="C108" s="401" t="s">
        <v>117</v>
      </c>
      <c r="D108" s="402"/>
      <c r="E108" s="402"/>
      <c r="F108" s="402"/>
      <c r="G108" s="402"/>
      <c r="H108" s="402"/>
      <c r="I108" s="402"/>
      <c r="J108" s="402"/>
      <c r="K108" s="402"/>
      <c r="L108" s="402"/>
      <c r="M108" s="403"/>
    </row>
    <row r="109" spans="2:13" ht="15.75" x14ac:dyDescent="0.25">
      <c r="B109" s="4">
        <v>1</v>
      </c>
      <c r="C109" s="404">
        <v>2</v>
      </c>
      <c r="D109" s="405"/>
      <c r="E109" s="405"/>
      <c r="F109" s="405"/>
      <c r="G109" s="405"/>
      <c r="H109" s="405"/>
      <c r="I109" s="405"/>
      <c r="J109" s="405"/>
      <c r="K109" s="405"/>
      <c r="L109" s="405"/>
      <c r="M109" s="406"/>
    </row>
    <row r="110" spans="2:13" ht="15.75" x14ac:dyDescent="0.25">
      <c r="B110" s="8"/>
      <c r="C110" s="539" t="s">
        <v>307</v>
      </c>
      <c r="D110" s="540"/>
      <c r="E110" s="540"/>
      <c r="F110" s="540"/>
      <c r="G110" s="540"/>
      <c r="H110" s="540"/>
      <c r="I110" s="540"/>
      <c r="J110" s="540"/>
      <c r="K110" s="540"/>
      <c r="L110" s="540"/>
      <c r="M110" s="541"/>
    </row>
  </sheetData>
  <mergeCells count="281">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B24:E24"/>
    <mergeCell ref="F24:H24"/>
    <mergeCell ref="B25:E25"/>
    <mergeCell ref="F25:H25"/>
    <mergeCell ref="B26:E26"/>
    <mergeCell ref="F26:H26"/>
    <mergeCell ref="B20:G20"/>
    <mergeCell ref="B21:E21"/>
    <mergeCell ref="F21:H21"/>
    <mergeCell ref="B22:E22"/>
    <mergeCell ref="F22:H22"/>
    <mergeCell ref="B23:E23"/>
    <mergeCell ref="F23:H23"/>
    <mergeCell ref="B30:E30"/>
    <mergeCell ref="F30:H30"/>
    <mergeCell ref="B31:E31"/>
    <mergeCell ref="F31:H31"/>
    <mergeCell ref="B32:E32"/>
    <mergeCell ref="F32:H32"/>
    <mergeCell ref="B27:E27"/>
    <mergeCell ref="F27:H27"/>
    <mergeCell ref="B28:E28"/>
    <mergeCell ref="F28:H28"/>
    <mergeCell ref="B29:E29"/>
    <mergeCell ref="F29:H29"/>
    <mergeCell ref="B36:E36"/>
    <mergeCell ref="F36:H36"/>
    <mergeCell ref="B37:E37"/>
    <mergeCell ref="F37:H37"/>
    <mergeCell ref="B38:E38"/>
    <mergeCell ref="F38:H38"/>
    <mergeCell ref="B33:E33"/>
    <mergeCell ref="F33:H33"/>
    <mergeCell ref="B34:E34"/>
    <mergeCell ref="F34:H34"/>
    <mergeCell ref="B35:E35"/>
    <mergeCell ref="F35:H35"/>
    <mergeCell ref="M44:M45"/>
    <mergeCell ref="N44:N45"/>
    <mergeCell ref="B39:E39"/>
    <mergeCell ref="F39:H39"/>
    <mergeCell ref="B40:E40"/>
    <mergeCell ref="F40:H40"/>
    <mergeCell ref="B42:H42"/>
    <mergeCell ref="B43:B45"/>
    <mergeCell ref="C43:C45"/>
    <mergeCell ref="D43:D45"/>
    <mergeCell ref="E43:E45"/>
    <mergeCell ref="F43:F45"/>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I54:I57"/>
    <mergeCell ref="J54:J57"/>
    <mergeCell ref="K54:K57"/>
    <mergeCell ref="L54:L57"/>
    <mergeCell ref="M54:M57"/>
    <mergeCell ref="B54:B57"/>
    <mergeCell ref="C54:C57"/>
    <mergeCell ref="D54:D57"/>
    <mergeCell ref="E54:E57"/>
    <mergeCell ref="F54:F57"/>
    <mergeCell ref="G54:G57"/>
    <mergeCell ref="H54:H57"/>
    <mergeCell ref="B87:H87"/>
    <mergeCell ref="N87:Q87"/>
    <mergeCell ref="B92:E92"/>
    <mergeCell ref="C93:E93"/>
    <mergeCell ref="F93:I93"/>
    <mergeCell ref="J93:M93"/>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B89:Q89"/>
    <mergeCell ref="C99:E99"/>
    <mergeCell ref="F99:I99"/>
    <mergeCell ref="J99:M99"/>
    <mergeCell ref="C94:E94"/>
    <mergeCell ref="F94:I94"/>
    <mergeCell ref="J94:M94"/>
    <mergeCell ref="C95:E95"/>
    <mergeCell ref="F95:I95"/>
    <mergeCell ref="J95:M95"/>
    <mergeCell ref="C109:M109"/>
    <mergeCell ref="C110:M110"/>
    <mergeCell ref="N51:N53"/>
    <mergeCell ref="O52:O53"/>
    <mergeCell ref="N54:N55"/>
    <mergeCell ref="O54:O55"/>
    <mergeCell ref="J69:J71"/>
    <mergeCell ref="K69:K71"/>
    <mergeCell ref="C104:E104"/>
    <mergeCell ref="F104:M104"/>
    <mergeCell ref="C105:E105"/>
    <mergeCell ref="F105:M105"/>
    <mergeCell ref="B107:G107"/>
    <mergeCell ref="C108:M108"/>
    <mergeCell ref="C100:E100"/>
    <mergeCell ref="F100:I100"/>
    <mergeCell ref="J100:M100"/>
    <mergeCell ref="B102:D102"/>
    <mergeCell ref="C103:E103"/>
    <mergeCell ref="F103:M103"/>
    <mergeCell ref="B97:F97"/>
    <mergeCell ref="C98:E98"/>
    <mergeCell ref="F98:I98"/>
    <mergeCell ref="J98:M98"/>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140"/>
  <sheetViews>
    <sheetView topLeftCell="A33" zoomScaleNormal="100" workbookViewId="0">
      <selection activeCell="L112" sqref="L112:M112"/>
    </sheetView>
  </sheetViews>
  <sheetFormatPr defaultRowHeight="15" x14ac:dyDescent="0.25"/>
  <cols>
    <col min="2" max="2" width="17.5703125" customWidth="1"/>
    <col min="3" max="3" width="12.85546875" customWidth="1"/>
    <col min="4" max="4" width="19.7109375" customWidth="1"/>
    <col min="5" max="5" width="20.42578125" customWidth="1"/>
    <col min="6" max="6" width="11.710937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8" width="14.28515625" customWidth="1"/>
    <col min="20" max="20" width="12.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330" t="s">
        <v>541</v>
      </c>
      <c r="C2" s="330"/>
      <c r="D2" s="330"/>
      <c r="E2" s="330"/>
      <c r="F2" s="330"/>
      <c r="G2" s="330"/>
      <c r="H2" s="330"/>
      <c r="I2" s="330"/>
      <c r="J2" s="330"/>
      <c r="K2" s="330"/>
      <c r="L2" s="330"/>
      <c r="M2" s="330"/>
      <c r="N2" s="330"/>
      <c r="O2" s="330"/>
      <c r="P2" s="330"/>
      <c r="Q2" s="330"/>
    </row>
    <row r="3" spans="2:17" ht="15.75" x14ac:dyDescent="0.25">
      <c r="B3" s="6"/>
      <c r="C3" s="6"/>
      <c r="D3" s="6"/>
      <c r="E3" s="6"/>
      <c r="F3" s="6"/>
      <c r="G3" s="6"/>
      <c r="H3" s="6"/>
      <c r="I3" s="6"/>
      <c r="J3" s="6"/>
      <c r="K3" s="6"/>
      <c r="L3" s="6"/>
      <c r="M3" s="6"/>
      <c r="N3" s="6"/>
      <c r="O3" s="6"/>
      <c r="P3" s="6"/>
      <c r="Q3" s="6"/>
    </row>
    <row r="4" spans="2:17" ht="15.75" x14ac:dyDescent="0.25">
      <c r="B4" s="330" t="s">
        <v>542</v>
      </c>
      <c r="C4" s="330"/>
      <c r="D4" s="330"/>
      <c r="E4" s="330"/>
      <c r="F4" s="330"/>
      <c r="G4" s="330"/>
      <c r="H4" s="330"/>
      <c r="I4" s="330"/>
      <c r="J4" s="330"/>
      <c r="K4" s="330"/>
      <c r="L4" s="330"/>
      <c r="M4" s="330"/>
      <c r="N4" s="330"/>
      <c r="O4" s="330"/>
      <c r="P4" s="330"/>
      <c r="Q4" s="330"/>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21.6" customHeight="1" x14ac:dyDescent="0.25">
      <c r="B7" s="312" t="s">
        <v>3</v>
      </c>
      <c r="C7" s="312" t="s">
        <v>58</v>
      </c>
      <c r="D7" s="312"/>
      <c r="E7" s="311" t="s">
        <v>59</v>
      </c>
      <c r="F7" s="311"/>
      <c r="G7" s="311"/>
      <c r="H7" s="311" t="s">
        <v>60</v>
      </c>
      <c r="I7" s="311"/>
      <c r="J7" s="311"/>
      <c r="K7" s="312" t="s">
        <v>61</v>
      </c>
      <c r="L7" s="312"/>
      <c r="M7" s="312"/>
      <c r="N7" s="312"/>
    </row>
    <row r="8" spans="2:17" ht="34.15" customHeight="1"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9" t="s">
        <v>543</v>
      </c>
      <c r="D10" s="364"/>
      <c r="E10" s="369" t="s">
        <v>544</v>
      </c>
      <c r="F10" s="370"/>
      <c r="G10" s="371"/>
      <c r="H10" s="413">
        <v>0</v>
      </c>
      <c r="I10" s="416"/>
      <c r="J10" s="416"/>
      <c r="K10" s="413">
        <v>0</v>
      </c>
      <c r="L10" s="416"/>
      <c r="M10" s="416"/>
      <c r="N10" s="84">
        <f>O51</f>
        <v>2111</v>
      </c>
    </row>
    <row r="11" spans="2:17" ht="31.5" customHeight="1" x14ac:dyDescent="0.25">
      <c r="B11" s="362"/>
      <c r="C11" s="367"/>
      <c r="D11" s="368"/>
      <c r="E11" s="375"/>
      <c r="F11" s="376"/>
      <c r="G11" s="377"/>
      <c r="H11" s="379" t="s">
        <v>20</v>
      </c>
      <c r="I11" s="380"/>
      <c r="J11" s="381"/>
      <c r="K11" s="379" t="s">
        <v>18</v>
      </c>
      <c r="L11" s="380"/>
      <c r="M11" s="381"/>
      <c r="N11" s="11" t="s">
        <v>23</v>
      </c>
      <c r="O11" s="37"/>
      <c r="P11" s="38"/>
    </row>
    <row r="12" spans="2:17" ht="15.75" x14ac:dyDescent="0.25">
      <c r="B12" s="360" t="s">
        <v>48</v>
      </c>
      <c r="C12" s="363" t="s">
        <v>545</v>
      </c>
      <c r="D12" s="364"/>
      <c r="E12" s="369" t="s">
        <v>546</v>
      </c>
      <c r="F12" s="370"/>
      <c r="G12" s="371"/>
      <c r="H12" s="413">
        <v>0</v>
      </c>
      <c r="I12" s="414"/>
      <c r="J12" s="414"/>
      <c r="K12" s="413">
        <v>0</v>
      </c>
      <c r="L12" s="414"/>
      <c r="M12" s="414"/>
      <c r="N12" s="12">
        <f>O75</f>
        <v>80</v>
      </c>
    </row>
    <row r="13" spans="2:17" ht="33" customHeight="1" x14ac:dyDescent="0.25">
      <c r="B13" s="362"/>
      <c r="C13" s="367"/>
      <c r="D13" s="368"/>
      <c r="E13" s="375"/>
      <c r="F13" s="376"/>
      <c r="G13" s="377"/>
      <c r="H13" s="379" t="s">
        <v>20</v>
      </c>
      <c r="I13" s="380"/>
      <c r="J13" s="381"/>
      <c r="K13" s="379" t="s">
        <v>18</v>
      </c>
      <c r="L13" s="380"/>
      <c r="M13" s="381"/>
      <c r="N13" s="11" t="s">
        <v>23</v>
      </c>
    </row>
    <row r="14" spans="2:17" ht="15.75" x14ac:dyDescent="0.25">
      <c r="B14" s="360" t="s">
        <v>49</v>
      </c>
      <c r="C14" s="363" t="s">
        <v>547</v>
      </c>
      <c r="D14" s="364"/>
      <c r="E14" s="369" t="s">
        <v>548</v>
      </c>
      <c r="F14" s="370"/>
      <c r="G14" s="371"/>
      <c r="H14" s="415">
        <v>0</v>
      </c>
      <c r="I14" s="416"/>
      <c r="J14" s="416"/>
      <c r="K14" s="415">
        <v>0</v>
      </c>
      <c r="L14" s="416"/>
      <c r="M14" s="416"/>
      <c r="N14" s="12">
        <f>O77</f>
        <v>80</v>
      </c>
    </row>
    <row r="15" spans="2:17" ht="36" customHeight="1" x14ac:dyDescent="0.25">
      <c r="B15" s="362"/>
      <c r="C15" s="367"/>
      <c r="D15" s="368"/>
      <c r="E15" s="375"/>
      <c r="F15" s="376"/>
      <c r="G15" s="377"/>
      <c r="H15" s="379" t="s">
        <v>20</v>
      </c>
      <c r="I15" s="380"/>
      <c r="J15" s="381"/>
      <c r="K15" s="379" t="s">
        <v>18</v>
      </c>
      <c r="L15" s="380"/>
      <c r="M15" s="381"/>
      <c r="N15" s="11" t="s">
        <v>23</v>
      </c>
    </row>
    <row r="18" spans="2:18" ht="15.75" x14ac:dyDescent="0.25">
      <c r="B18" s="310" t="s">
        <v>71</v>
      </c>
      <c r="C18" s="310"/>
      <c r="D18" s="310"/>
      <c r="E18" s="310"/>
      <c r="F18" s="310"/>
      <c r="G18" s="310"/>
    </row>
    <row r="19" spans="2:18" ht="15.75" x14ac:dyDescent="0.25">
      <c r="B19" s="390" t="s">
        <v>72</v>
      </c>
      <c r="C19" s="390"/>
      <c r="D19" s="390"/>
      <c r="E19" s="390"/>
      <c r="F19" s="390" t="s">
        <v>73</v>
      </c>
      <c r="G19" s="390"/>
      <c r="H19" s="390"/>
    </row>
    <row r="20" spans="2:18" ht="15.75" x14ac:dyDescent="0.25">
      <c r="B20" s="391">
        <v>1</v>
      </c>
      <c r="C20" s="391"/>
      <c r="D20" s="391"/>
      <c r="E20" s="391"/>
      <c r="F20" s="391">
        <v>2</v>
      </c>
      <c r="G20" s="391"/>
      <c r="H20" s="391"/>
    </row>
    <row r="21" spans="2:18" ht="15.75" customHeight="1" x14ac:dyDescent="0.25">
      <c r="B21" s="475" t="s">
        <v>74</v>
      </c>
      <c r="C21" s="476"/>
      <c r="D21" s="476"/>
      <c r="E21" s="477"/>
      <c r="F21" s="629">
        <f>L112</f>
        <v>13361928.620000001</v>
      </c>
      <c r="G21" s="629"/>
      <c r="H21" s="629"/>
    </row>
    <row r="22" spans="2:18" ht="15.75" x14ac:dyDescent="0.25">
      <c r="B22" s="478"/>
      <c r="C22" s="479"/>
      <c r="D22" s="479"/>
      <c r="E22" s="480"/>
      <c r="F22" s="630"/>
      <c r="G22" s="631"/>
      <c r="H22" s="632"/>
    </row>
    <row r="23" spans="2:18" ht="15.75" x14ac:dyDescent="0.25">
      <c r="B23" s="392" t="s">
        <v>75</v>
      </c>
      <c r="C23" s="392"/>
      <c r="D23" s="392"/>
      <c r="E23" s="392"/>
      <c r="F23" s="633"/>
      <c r="G23" s="633"/>
      <c r="H23" s="633"/>
    </row>
    <row r="24" spans="2:18" ht="15.75" x14ac:dyDescent="0.25">
      <c r="B24" s="358"/>
      <c r="C24" s="358"/>
      <c r="D24" s="358"/>
      <c r="E24" s="358"/>
      <c r="F24" s="633"/>
      <c r="G24" s="633"/>
      <c r="H24" s="633"/>
      <c r="M24" s="85"/>
    </row>
    <row r="25" spans="2:18" ht="31.15" customHeight="1" x14ac:dyDescent="0.25">
      <c r="B25" s="392" t="s">
        <v>313</v>
      </c>
      <c r="C25" s="392"/>
      <c r="D25" s="392"/>
      <c r="E25" s="392"/>
      <c r="F25" s="634">
        <f>F28</f>
        <v>0</v>
      </c>
      <c r="G25" s="634"/>
      <c r="H25" s="634"/>
      <c r="N25" s="159"/>
      <c r="O25" s="159"/>
      <c r="P25" s="159"/>
      <c r="Q25" s="159"/>
      <c r="R25" s="159"/>
    </row>
    <row r="26" spans="2:18" ht="15.75" x14ac:dyDescent="0.25">
      <c r="B26" s="358" t="s">
        <v>253</v>
      </c>
      <c r="C26" s="358"/>
      <c r="D26" s="358"/>
      <c r="E26" s="358"/>
      <c r="F26" s="633"/>
      <c r="G26" s="633"/>
      <c r="H26" s="633"/>
      <c r="N26" s="160"/>
      <c r="O26" s="159"/>
      <c r="P26" s="159"/>
      <c r="Q26" s="160"/>
      <c r="R26" s="160"/>
    </row>
    <row r="27" spans="2:18" ht="31.5" customHeight="1" x14ac:dyDescent="0.25">
      <c r="B27" s="358" t="s">
        <v>254</v>
      </c>
      <c r="C27" s="358"/>
      <c r="D27" s="358"/>
      <c r="E27" s="358"/>
      <c r="F27" s="633"/>
      <c r="G27" s="633"/>
      <c r="H27" s="633"/>
    </row>
    <row r="28" spans="2:18" ht="15.75" x14ac:dyDescent="0.25">
      <c r="B28" s="358" t="s">
        <v>76</v>
      </c>
      <c r="C28" s="358"/>
      <c r="D28" s="358"/>
      <c r="E28" s="358"/>
      <c r="F28" s="633"/>
      <c r="G28" s="633"/>
      <c r="H28" s="633"/>
    </row>
    <row r="29" spans="2:18" ht="15.75" customHeight="1" x14ac:dyDescent="0.25">
      <c r="B29" s="475" t="s">
        <v>314</v>
      </c>
      <c r="C29" s="476"/>
      <c r="D29" s="476"/>
      <c r="E29" s="477"/>
      <c r="F29" s="629">
        <f>L112</f>
        <v>13361928.620000001</v>
      </c>
      <c r="G29" s="629"/>
      <c r="H29" s="629"/>
    </row>
    <row r="30" spans="2:18" ht="15.75" x14ac:dyDescent="0.25">
      <c r="B30" s="478"/>
      <c r="C30" s="479"/>
      <c r="D30" s="479"/>
      <c r="E30" s="480"/>
      <c r="F30" s="630"/>
      <c r="G30" s="631"/>
      <c r="H30" s="632"/>
    </row>
    <row r="31" spans="2:18" ht="15.75" x14ac:dyDescent="0.25">
      <c r="B31" s="358" t="s">
        <v>255</v>
      </c>
      <c r="C31" s="358"/>
      <c r="D31" s="358"/>
      <c r="E31" s="358"/>
      <c r="F31" s="633"/>
      <c r="G31" s="633"/>
      <c r="H31" s="633"/>
    </row>
    <row r="32" spans="2:18" ht="31.5" customHeight="1" x14ac:dyDescent="0.25">
      <c r="B32" s="358" t="s">
        <v>256</v>
      </c>
      <c r="C32" s="358"/>
      <c r="D32" s="358"/>
      <c r="E32" s="358"/>
      <c r="F32" s="633"/>
      <c r="G32" s="633"/>
      <c r="H32" s="633"/>
    </row>
    <row r="33" spans="2:17" ht="15.75" customHeight="1" x14ac:dyDescent="0.25">
      <c r="B33" s="298" t="s">
        <v>77</v>
      </c>
      <c r="C33" s="484"/>
      <c r="D33" s="484"/>
      <c r="E33" s="304"/>
      <c r="F33" s="635">
        <f>L112</f>
        <v>13361928.620000001</v>
      </c>
      <c r="G33" s="635"/>
      <c r="H33" s="635"/>
    </row>
    <row r="34" spans="2:17" ht="15.75" x14ac:dyDescent="0.25">
      <c r="B34" s="340"/>
      <c r="C34" s="485"/>
      <c r="D34" s="485"/>
      <c r="E34" s="486"/>
      <c r="F34" s="636"/>
      <c r="G34" s="637"/>
      <c r="H34" s="638"/>
    </row>
    <row r="35" spans="2:17" ht="15.75" x14ac:dyDescent="0.25">
      <c r="B35" s="392" t="s">
        <v>257</v>
      </c>
      <c r="C35" s="392"/>
      <c r="D35" s="392"/>
      <c r="E35" s="392"/>
      <c r="F35" s="633"/>
      <c r="G35" s="633"/>
      <c r="H35" s="633"/>
    </row>
    <row r="36" spans="2:17" ht="15.75" x14ac:dyDescent="0.25">
      <c r="B36" s="358"/>
      <c r="C36" s="358"/>
      <c r="D36" s="358"/>
      <c r="E36" s="358"/>
      <c r="F36" s="633"/>
      <c r="G36" s="633"/>
      <c r="H36" s="633"/>
    </row>
    <row r="37" spans="2:17" ht="15.75" x14ac:dyDescent="0.25">
      <c r="B37" s="475" t="s">
        <v>78</v>
      </c>
      <c r="C37" s="476"/>
      <c r="D37" s="476"/>
      <c r="E37" s="477"/>
      <c r="F37" s="634">
        <f>M112</f>
        <v>2664602.4899999998</v>
      </c>
      <c r="G37" s="634"/>
      <c r="H37" s="634"/>
    </row>
    <row r="38" spans="2:17" ht="15.75" x14ac:dyDescent="0.25">
      <c r="B38" s="478"/>
      <c r="C38" s="479"/>
      <c r="D38" s="479"/>
      <c r="E38" s="480"/>
      <c r="F38" s="639"/>
      <c r="G38" s="640"/>
      <c r="H38" s="641"/>
    </row>
    <row r="39" spans="2:17" ht="15.75" x14ac:dyDescent="0.25">
      <c r="B39" s="298" t="s">
        <v>79</v>
      </c>
      <c r="C39" s="484"/>
      <c r="D39" s="484"/>
      <c r="E39" s="304"/>
      <c r="F39" s="642">
        <f>M112-F41</f>
        <v>2387316.38</v>
      </c>
      <c r="G39" s="643"/>
      <c r="H39" s="644"/>
    </row>
    <row r="40" spans="2:17" ht="15.75" x14ac:dyDescent="0.25">
      <c r="B40" s="340"/>
      <c r="C40" s="485"/>
      <c r="D40" s="485"/>
      <c r="E40" s="486"/>
      <c r="F40" s="636"/>
      <c r="G40" s="637"/>
      <c r="H40" s="638"/>
    </row>
    <row r="41" spans="2:17" ht="15.75" x14ac:dyDescent="0.25">
      <c r="B41" s="358" t="s">
        <v>80</v>
      </c>
      <c r="C41" s="358"/>
      <c r="D41" s="358"/>
      <c r="E41" s="358"/>
      <c r="F41" s="633">
        <f>26080.2+251205.91</f>
        <v>277286.11</v>
      </c>
      <c r="G41" s="633"/>
      <c r="H41" s="633"/>
    </row>
    <row r="42" spans="2:17" ht="15.75" x14ac:dyDescent="0.25">
      <c r="B42" s="358" t="s">
        <v>81</v>
      </c>
      <c r="C42" s="358"/>
      <c r="D42" s="358"/>
      <c r="E42" s="358"/>
      <c r="F42" s="633">
        <v>0</v>
      </c>
      <c r="G42" s="633"/>
      <c r="H42" s="633"/>
    </row>
    <row r="43" spans="2:17" ht="15.75" x14ac:dyDescent="0.25">
      <c r="B43" s="475" t="s">
        <v>82</v>
      </c>
      <c r="C43" s="476"/>
      <c r="D43" s="476"/>
      <c r="E43" s="477"/>
      <c r="F43" s="629">
        <f>I112</f>
        <v>16026531.110000001</v>
      </c>
      <c r="G43" s="629"/>
      <c r="H43" s="629"/>
    </row>
    <row r="44" spans="2:17" ht="15.75" x14ac:dyDescent="0.25">
      <c r="B44" s="478"/>
      <c r="C44" s="479"/>
      <c r="D44" s="479"/>
      <c r="E44" s="480"/>
      <c r="F44" s="481"/>
      <c r="G44" s="482"/>
      <c r="H44" s="483"/>
    </row>
    <row r="46" spans="2:17" ht="15.75" x14ac:dyDescent="0.25">
      <c r="B46" s="310" t="s">
        <v>83</v>
      </c>
      <c r="C46" s="310"/>
      <c r="D46" s="310"/>
      <c r="E46" s="310"/>
      <c r="F46" s="310"/>
      <c r="G46" s="310"/>
      <c r="H46" s="310"/>
    </row>
    <row r="47" spans="2:17" ht="16.149999999999999" customHeight="1" x14ac:dyDescent="0.25">
      <c r="B47" s="407" t="s">
        <v>84</v>
      </c>
      <c r="C47" s="311" t="s">
        <v>85</v>
      </c>
      <c r="D47" s="311" t="s">
        <v>86</v>
      </c>
      <c r="E47" s="311" t="s">
        <v>87</v>
      </c>
      <c r="F47" s="311" t="s">
        <v>88</v>
      </c>
      <c r="G47" s="311" t="s">
        <v>89</v>
      </c>
      <c r="H47" s="311" t="s">
        <v>90</v>
      </c>
      <c r="I47" s="311" t="s">
        <v>91</v>
      </c>
      <c r="J47" s="311"/>
      <c r="K47" s="311"/>
      <c r="L47" s="311"/>
      <c r="M47" s="311"/>
      <c r="N47" s="311" t="s">
        <v>6</v>
      </c>
      <c r="O47" s="311"/>
      <c r="P47" s="311" t="s">
        <v>92</v>
      </c>
      <c r="Q47" s="311" t="s">
        <v>93</v>
      </c>
    </row>
    <row r="48" spans="2:17" ht="46.9" customHeight="1" x14ac:dyDescent="0.25">
      <c r="B48" s="408"/>
      <c r="C48" s="311"/>
      <c r="D48" s="311"/>
      <c r="E48" s="311"/>
      <c r="F48" s="311"/>
      <c r="G48" s="311"/>
      <c r="H48" s="311"/>
      <c r="I48" s="311" t="s">
        <v>45</v>
      </c>
      <c r="J48" s="311" t="s">
        <v>94</v>
      </c>
      <c r="K48" s="311"/>
      <c r="L48" s="311"/>
      <c r="M48" s="311" t="s">
        <v>752</v>
      </c>
      <c r="N48" s="311" t="s">
        <v>96</v>
      </c>
      <c r="O48" s="311" t="s">
        <v>97</v>
      </c>
      <c r="P48" s="311"/>
      <c r="Q48" s="311"/>
    </row>
    <row r="49" spans="2:20" ht="96" customHeight="1" x14ac:dyDescent="0.25">
      <c r="B49" s="409"/>
      <c r="C49" s="311"/>
      <c r="D49" s="311"/>
      <c r="E49" s="311"/>
      <c r="F49" s="311"/>
      <c r="G49" s="311"/>
      <c r="H49" s="311"/>
      <c r="I49" s="311"/>
      <c r="J49" s="3" t="s">
        <v>98</v>
      </c>
      <c r="K49" s="3" t="s">
        <v>99</v>
      </c>
      <c r="L49" s="3" t="s">
        <v>100</v>
      </c>
      <c r="M49" s="311"/>
      <c r="N49" s="311"/>
      <c r="O49" s="311"/>
      <c r="P49" s="311"/>
      <c r="Q49" s="311"/>
    </row>
    <row r="50" spans="2:20" ht="15.75" x14ac:dyDescent="0.25">
      <c r="B50" s="4">
        <v>1</v>
      </c>
      <c r="C50" s="4">
        <v>2</v>
      </c>
      <c r="D50" s="4">
        <v>3</v>
      </c>
      <c r="E50" s="4">
        <v>4</v>
      </c>
      <c r="F50" s="4">
        <v>5</v>
      </c>
      <c r="G50" s="4">
        <v>6</v>
      </c>
      <c r="H50" s="4">
        <v>7</v>
      </c>
      <c r="I50" s="4">
        <v>8</v>
      </c>
      <c r="J50" s="4">
        <v>9</v>
      </c>
      <c r="K50" s="4">
        <v>10</v>
      </c>
      <c r="L50" s="4">
        <v>11</v>
      </c>
      <c r="M50" s="4">
        <v>12</v>
      </c>
      <c r="N50" s="4">
        <v>13</v>
      </c>
      <c r="O50" s="4">
        <v>14</v>
      </c>
      <c r="P50" s="4">
        <v>15</v>
      </c>
      <c r="Q50" s="4">
        <v>16</v>
      </c>
    </row>
    <row r="51" spans="2:20" ht="15.75" customHeight="1" x14ac:dyDescent="0.25">
      <c r="B51" s="410" t="s">
        <v>549</v>
      </c>
      <c r="C51" s="324" t="s">
        <v>101</v>
      </c>
      <c r="D51" s="287" t="s">
        <v>627</v>
      </c>
      <c r="E51" s="287" t="s">
        <v>718</v>
      </c>
      <c r="F51" s="293" t="s">
        <v>261</v>
      </c>
      <c r="G51" s="293" t="s">
        <v>262</v>
      </c>
      <c r="H51" s="324" t="s">
        <v>102</v>
      </c>
      <c r="I51" s="645">
        <f>SUM(I55,I57,I59,I61,I63,I65,I67,I69,I71,I73)</f>
        <v>13414622.109999999</v>
      </c>
      <c r="J51" s="645">
        <f>SUM(J55:J74)</f>
        <v>0</v>
      </c>
      <c r="K51" s="645">
        <f>SUM(K55:K74)</f>
        <v>0</v>
      </c>
      <c r="L51" s="645">
        <f>SUM(L55,L57,L59:L74)</f>
        <v>11141806.370000001</v>
      </c>
      <c r="M51" s="645">
        <f>SUM(M55,M57,M59,M61,M63,M65,M67,M69,M71,M73)</f>
        <v>2272815.7399999998</v>
      </c>
      <c r="N51" s="293" t="s">
        <v>550</v>
      </c>
      <c r="O51" s="84">
        <f>O55+O57+O59+O61+O63+O65+O67+O69+O71+O73</f>
        <v>2111</v>
      </c>
      <c r="P51" s="416"/>
      <c r="Q51" s="324"/>
    </row>
    <row r="52" spans="2:20" ht="47.25" customHeight="1" x14ac:dyDescent="0.25">
      <c r="B52" s="411"/>
      <c r="C52" s="325"/>
      <c r="D52" s="288"/>
      <c r="E52" s="288"/>
      <c r="F52" s="296"/>
      <c r="G52" s="296"/>
      <c r="H52" s="325"/>
      <c r="I52" s="646"/>
      <c r="J52" s="646"/>
      <c r="K52" s="646"/>
      <c r="L52" s="646"/>
      <c r="M52" s="646"/>
      <c r="N52" s="297"/>
      <c r="O52" s="108" t="s">
        <v>23</v>
      </c>
      <c r="P52" s="418"/>
      <c r="Q52" s="325"/>
      <c r="T52" s="22"/>
    </row>
    <row r="53" spans="2:20" ht="15.75" x14ac:dyDescent="0.25">
      <c r="B53" s="411"/>
      <c r="C53" s="325"/>
      <c r="D53" s="288"/>
      <c r="E53" s="288"/>
      <c r="F53" s="296"/>
      <c r="G53" s="296"/>
      <c r="H53" s="325"/>
      <c r="I53" s="146"/>
      <c r="J53" s="146"/>
      <c r="K53" s="146"/>
      <c r="L53" s="146"/>
      <c r="M53" s="146"/>
      <c r="N53" s="293" t="s">
        <v>553</v>
      </c>
      <c r="O53" s="99">
        <f>O56+O58+O60+O62+O64+O66+O68+O70+O72+O74</f>
        <v>2111</v>
      </c>
      <c r="P53" s="418"/>
      <c r="Q53" s="325"/>
    </row>
    <row r="54" spans="2:20" ht="115.5" customHeight="1" x14ac:dyDescent="0.25">
      <c r="B54" s="411"/>
      <c r="C54" s="325"/>
      <c r="D54" s="288"/>
      <c r="E54" s="288"/>
      <c r="F54" s="296"/>
      <c r="G54" s="296"/>
      <c r="H54" s="325"/>
      <c r="I54" s="146"/>
      <c r="J54" s="146"/>
      <c r="K54" s="146"/>
      <c r="L54" s="146"/>
      <c r="M54" s="146"/>
      <c r="N54" s="297"/>
      <c r="O54" s="108" t="s">
        <v>23</v>
      </c>
      <c r="P54" s="418"/>
      <c r="Q54" s="325"/>
    </row>
    <row r="55" spans="2:20" ht="92.25" customHeight="1" x14ac:dyDescent="0.25">
      <c r="B55" s="293" t="s">
        <v>735</v>
      </c>
      <c r="C55" s="324"/>
      <c r="D55" s="293" t="s">
        <v>272</v>
      </c>
      <c r="E55" s="293" t="s">
        <v>556</v>
      </c>
      <c r="F55" s="293"/>
      <c r="G55" s="293" t="s">
        <v>262</v>
      </c>
      <c r="H55" s="324"/>
      <c r="I55" s="343">
        <f>SUM(J55:M56)</f>
        <v>138490</v>
      </c>
      <c r="J55" s="343">
        <v>0</v>
      </c>
      <c r="K55" s="343">
        <v>0</v>
      </c>
      <c r="L55" s="343">
        <v>117716.5</v>
      </c>
      <c r="M55" s="343">
        <v>20773.5</v>
      </c>
      <c r="N55" s="27" t="s">
        <v>557</v>
      </c>
      <c r="O55" s="39">
        <v>279</v>
      </c>
      <c r="P55" s="619" t="s">
        <v>508</v>
      </c>
      <c r="Q55" s="324" t="s">
        <v>528</v>
      </c>
    </row>
    <row r="56" spans="2:20" ht="96.75" customHeight="1" x14ac:dyDescent="0.25">
      <c r="B56" s="296"/>
      <c r="C56" s="325"/>
      <c r="D56" s="296"/>
      <c r="E56" s="296"/>
      <c r="F56" s="296"/>
      <c r="G56" s="296"/>
      <c r="H56" s="325"/>
      <c r="I56" s="344"/>
      <c r="J56" s="344"/>
      <c r="K56" s="344"/>
      <c r="L56" s="344"/>
      <c r="M56" s="344"/>
      <c r="N56" s="27" t="s">
        <v>553</v>
      </c>
      <c r="O56" s="39">
        <v>279</v>
      </c>
      <c r="P56" s="621"/>
      <c r="Q56" s="325"/>
    </row>
    <row r="57" spans="2:20" ht="63" x14ac:dyDescent="0.25">
      <c r="B57" s="293" t="s">
        <v>736</v>
      </c>
      <c r="C57" s="324"/>
      <c r="D57" s="293" t="s">
        <v>272</v>
      </c>
      <c r="E57" s="324" t="s">
        <v>559</v>
      </c>
      <c r="F57" s="293"/>
      <c r="G57" s="293" t="s">
        <v>262</v>
      </c>
      <c r="H57" s="324"/>
      <c r="I57" s="647">
        <v>793285</v>
      </c>
      <c r="J57" s="647">
        <v>0</v>
      </c>
      <c r="K57" s="647">
        <v>0</v>
      </c>
      <c r="L57" s="648">
        <v>413671.2</v>
      </c>
      <c r="M57" s="648">
        <v>379613.8</v>
      </c>
      <c r="N57" s="27" t="s">
        <v>557</v>
      </c>
      <c r="O57" s="39">
        <v>12</v>
      </c>
      <c r="P57" s="619" t="s">
        <v>508</v>
      </c>
      <c r="Q57" s="324" t="s">
        <v>528</v>
      </c>
    </row>
    <row r="58" spans="2:20" ht="124.5" customHeight="1" x14ac:dyDescent="0.25">
      <c r="B58" s="296"/>
      <c r="C58" s="325"/>
      <c r="D58" s="296"/>
      <c r="E58" s="325"/>
      <c r="F58" s="296"/>
      <c r="G58" s="296"/>
      <c r="H58" s="325"/>
      <c r="I58" s="649"/>
      <c r="J58" s="649"/>
      <c r="K58" s="649"/>
      <c r="L58" s="650"/>
      <c r="M58" s="650"/>
      <c r="N58" s="27" t="s">
        <v>553</v>
      </c>
      <c r="O58" s="39">
        <v>12</v>
      </c>
      <c r="P58" s="621"/>
      <c r="Q58" s="325"/>
    </row>
    <row r="59" spans="2:20" ht="63" x14ac:dyDescent="0.25">
      <c r="B59" s="293" t="s">
        <v>613</v>
      </c>
      <c r="C59" s="324"/>
      <c r="D59" s="293" t="s">
        <v>281</v>
      </c>
      <c r="E59" s="324" t="s">
        <v>561</v>
      </c>
      <c r="F59" s="293"/>
      <c r="G59" s="293" t="s">
        <v>262</v>
      </c>
      <c r="H59" s="324"/>
      <c r="I59" s="64">
        <f>SUM(J59:M59)</f>
        <v>112400</v>
      </c>
      <c r="J59" s="64">
        <v>0</v>
      </c>
      <c r="K59" s="64">
        <v>0</v>
      </c>
      <c r="L59" s="64">
        <v>95540</v>
      </c>
      <c r="M59" s="64">
        <v>16860</v>
      </c>
      <c r="N59" s="27" t="s">
        <v>557</v>
      </c>
      <c r="O59" s="39">
        <v>360</v>
      </c>
      <c r="P59" s="324" t="s">
        <v>448</v>
      </c>
      <c r="Q59" s="324" t="s">
        <v>560</v>
      </c>
      <c r="R59" s="82"/>
    </row>
    <row r="60" spans="2:20" ht="91.5" customHeight="1" x14ac:dyDescent="0.25">
      <c r="B60" s="296"/>
      <c r="C60" s="325"/>
      <c r="D60" s="296"/>
      <c r="E60" s="325"/>
      <c r="F60" s="296"/>
      <c r="G60" s="296"/>
      <c r="H60" s="325"/>
      <c r="I60" s="184"/>
      <c r="J60" s="185"/>
      <c r="K60" s="185"/>
      <c r="L60" s="184"/>
      <c r="M60" s="184"/>
      <c r="N60" s="27" t="s">
        <v>553</v>
      </c>
      <c r="O60" s="39">
        <v>360</v>
      </c>
      <c r="P60" s="325"/>
      <c r="Q60" s="325"/>
    </row>
    <row r="61" spans="2:20" ht="91.5" customHeight="1" x14ac:dyDescent="0.25">
      <c r="B61" s="293" t="s">
        <v>615</v>
      </c>
      <c r="C61" s="324"/>
      <c r="D61" s="293" t="s">
        <v>281</v>
      </c>
      <c r="E61" s="293" t="s">
        <v>562</v>
      </c>
      <c r="F61" s="324"/>
      <c r="G61" s="293" t="s">
        <v>262</v>
      </c>
      <c r="H61" s="324"/>
      <c r="I61" s="336">
        <f>SUM(J61:M62)</f>
        <v>1245600</v>
      </c>
      <c r="J61" s="336">
        <f>SUM(J63:J74)</f>
        <v>0</v>
      </c>
      <c r="K61" s="336">
        <f>SUM(K63:K74)</f>
        <v>0</v>
      </c>
      <c r="L61" s="336">
        <v>1058760</v>
      </c>
      <c r="M61" s="336">
        <v>186840</v>
      </c>
      <c r="N61" s="27" t="s">
        <v>557</v>
      </c>
      <c r="O61" s="45">
        <v>60</v>
      </c>
      <c r="P61" s="576" t="s">
        <v>448</v>
      </c>
      <c r="Q61" s="324" t="s">
        <v>560</v>
      </c>
      <c r="R61" s="81"/>
    </row>
    <row r="62" spans="2:20" ht="63" x14ac:dyDescent="0.25">
      <c r="B62" s="411"/>
      <c r="C62" s="325"/>
      <c r="D62" s="296"/>
      <c r="E62" s="296"/>
      <c r="F62" s="325"/>
      <c r="G62" s="296"/>
      <c r="H62" s="325"/>
      <c r="I62" s="337"/>
      <c r="J62" s="337"/>
      <c r="K62" s="337"/>
      <c r="L62" s="337"/>
      <c r="M62" s="337"/>
      <c r="N62" s="27" t="s">
        <v>553</v>
      </c>
      <c r="O62" s="273">
        <v>60</v>
      </c>
      <c r="P62" s="577"/>
      <c r="Q62" s="325"/>
    </row>
    <row r="63" spans="2:20" ht="63" x14ac:dyDescent="0.25">
      <c r="B63" s="293" t="s">
        <v>563</v>
      </c>
      <c r="C63" s="324"/>
      <c r="D63" s="293" t="s">
        <v>287</v>
      </c>
      <c r="E63" s="293" t="s">
        <v>564</v>
      </c>
      <c r="F63" s="324"/>
      <c r="G63" s="293" t="s">
        <v>262</v>
      </c>
      <c r="H63" s="324"/>
      <c r="I63" s="336">
        <v>6000000</v>
      </c>
      <c r="J63" s="336">
        <v>0</v>
      </c>
      <c r="K63" s="336">
        <v>0</v>
      </c>
      <c r="L63" s="336">
        <v>5100000</v>
      </c>
      <c r="M63" s="336">
        <v>900000</v>
      </c>
      <c r="N63" s="27" t="s">
        <v>557</v>
      </c>
      <c r="O63" s="109">
        <v>108</v>
      </c>
      <c r="P63" s="324" t="s">
        <v>526</v>
      </c>
      <c r="Q63" s="324" t="s">
        <v>528</v>
      </c>
      <c r="R63" s="81"/>
    </row>
    <row r="64" spans="2:20" ht="63" x14ac:dyDescent="0.25">
      <c r="B64" s="296"/>
      <c r="C64" s="325"/>
      <c r="D64" s="296"/>
      <c r="E64" s="296"/>
      <c r="F64" s="325"/>
      <c r="G64" s="296"/>
      <c r="H64" s="325"/>
      <c r="I64" s="337"/>
      <c r="J64" s="337"/>
      <c r="K64" s="337"/>
      <c r="L64" s="337"/>
      <c r="M64" s="337"/>
      <c r="N64" s="27" t="s">
        <v>553</v>
      </c>
      <c r="O64" s="110">
        <v>108</v>
      </c>
      <c r="P64" s="325"/>
      <c r="Q64" s="325"/>
    </row>
    <row r="65" spans="2:18" ht="63" x14ac:dyDescent="0.25">
      <c r="B65" s="300" t="s">
        <v>766</v>
      </c>
      <c r="C65" s="459"/>
      <c r="D65" s="300" t="s">
        <v>565</v>
      </c>
      <c r="E65" s="459" t="s">
        <v>410</v>
      </c>
      <c r="F65" s="300"/>
      <c r="G65" s="300" t="s">
        <v>262</v>
      </c>
      <c r="H65" s="459"/>
      <c r="I65" s="457">
        <f>SUM(J65:M66)</f>
        <v>1674705.88</v>
      </c>
      <c r="J65" s="457">
        <v>0</v>
      </c>
      <c r="K65" s="457">
        <v>0</v>
      </c>
      <c r="L65" s="457">
        <v>1423499.97</v>
      </c>
      <c r="M65" s="457">
        <v>251205.91</v>
      </c>
      <c r="N65" s="24" t="s">
        <v>557</v>
      </c>
      <c r="O65" s="45">
        <v>12</v>
      </c>
      <c r="P65" s="459" t="s">
        <v>459</v>
      </c>
      <c r="Q65" s="459" t="s">
        <v>560</v>
      </c>
    </row>
    <row r="66" spans="2:18" ht="63" x14ac:dyDescent="0.25">
      <c r="B66" s="300"/>
      <c r="C66" s="459"/>
      <c r="D66" s="300"/>
      <c r="E66" s="459"/>
      <c r="F66" s="300"/>
      <c r="G66" s="300"/>
      <c r="H66" s="459"/>
      <c r="I66" s="457"/>
      <c r="J66" s="457"/>
      <c r="K66" s="457"/>
      <c r="L66" s="457"/>
      <c r="M66" s="457"/>
      <c r="N66" s="24" t="s">
        <v>553</v>
      </c>
      <c r="O66" s="45">
        <v>12</v>
      </c>
      <c r="P66" s="459"/>
      <c r="Q66" s="459"/>
    </row>
    <row r="67" spans="2:18" ht="63" x14ac:dyDescent="0.25">
      <c r="B67" s="300" t="s">
        <v>566</v>
      </c>
      <c r="C67" s="324"/>
      <c r="D67" s="293" t="s">
        <v>293</v>
      </c>
      <c r="E67" s="293" t="s">
        <v>567</v>
      </c>
      <c r="F67" s="324"/>
      <c r="G67" s="300" t="s">
        <v>262</v>
      </c>
      <c r="H67" s="324"/>
      <c r="I67" s="336">
        <v>73081</v>
      </c>
      <c r="J67" s="336">
        <v>0</v>
      </c>
      <c r="K67" s="336">
        <v>0</v>
      </c>
      <c r="L67" s="336">
        <v>62118</v>
      </c>
      <c r="M67" s="336">
        <v>10963</v>
      </c>
      <c r="N67" s="24" t="s">
        <v>557</v>
      </c>
      <c r="O67" s="45">
        <v>350</v>
      </c>
      <c r="P67" s="324" t="s">
        <v>503</v>
      </c>
      <c r="Q67" s="324" t="s">
        <v>568</v>
      </c>
    </row>
    <row r="68" spans="2:18" ht="63" x14ac:dyDescent="0.25">
      <c r="B68" s="293"/>
      <c r="C68" s="325"/>
      <c r="D68" s="296"/>
      <c r="E68" s="296"/>
      <c r="F68" s="325"/>
      <c r="G68" s="293"/>
      <c r="H68" s="325"/>
      <c r="I68" s="337"/>
      <c r="J68" s="337"/>
      <c r="K68" s="337"/>
      <c r="L68" s="337"/>
      <c r="M68" s="337"/>
      <c r="N68" s="27" t="s">
        <v>553</v>
      </c>
      <c r="O68" s="39">
        <v>350</v>
      </c>
      <c r="P68" s="325"/>
      <c r="Q68" s="325"/>
    </row>
    <row r="69" spans="2:18" ht="63" x14ac:dyDescent="0.25">
      <c r="B69" s="300" t="s">
        <v>569</v>
      </c>
      <c r="C69" s="324"/>
      <c r="D69" s="300" t="s">
        <v>293</v>
      </c>
      <c r="E69" s="300" t="s">
        <v>570</v>
      </c>
      <c r="F69" s="324"/>
      <c r="G69" s="300" t="s">
        <v>262</v>
      </c>
      <c r="H69" s="324"/>
      <c r="I69" s="570">
        <v>1681638.23</v>
      </c>
      <c r="J69" s="570">
        <v>0</v>
      </c>
      <c r="K69" s="570">
        <v>0</v>
      </c>
      <c r="L69" s="570">
        <v>1429392</v>
      </c>
      <c r="M69" s="570">
        <v>252246.23</v>
      </c>
      <c r="N69" s="24" t="s">
        <v>557</v>
      </c>
      <c r="O69" s="45">
        <v>30</v>
      </c>
      <c r="P69" s="459" t="s">
        <v>508</v>
      </c>
      <c r="Q69" s="459" t="s">
        <v>463</v>
      </c>
    </row>
    <row r="70" spans="2:18" ht="84.75" customHeight="1" x14ac:dyDescent="0.25">
      <c r="B70" s="293"/>
      <c r="C70" s="326"/>
      <c r="D70" s="293"/>
      <c r="E70" s="293"/>
      <c r="F70" s="326"/>
      <c r="G70" s="293"/>
      <c r="H70" s="326"/>
      <c r="I70" s="336"/>
      <c r="J70" s="336"/>
      <c r="K70" s="336"/>
      <c r="L70" s="336"/>
      <c r="M70" s="336"/>
      <c r="N70" s="27" t="s">
        <v>553</v>
      </c>
      <c r="O70" s="45">
        <v>30</v>
      </c>
      <c r="P70" s="324"/>
      <c r="Q70" s="324"/>
    </row>
    <row r="71" spans="2:18" ht="78" customHeight="1" x14ac:dyDescent="0.25">
      <c r="B71" s="293" t="s">
        <v>618</v>
      </c>
      <c r="C71" s="52"/>
      <c r="D71" s="293" t="s">
        <v>571</v>
      </c>
      <c r="E71" s="293" t="s">
        <v>299</v>
      </c>
      <c r="F71" s="52"/>
      <c r="G71" s="293" t="s">
        <v>262</v>
      </c>
      <c r="H71" s="89"/>
      <c r="I71" s="336">
        <f>SUM(J71:M72)</f>
        <v>54478</v>
      </c>
      <c r="J71" s="336">
        <v>0</v>
      </c>
      <c r="K71" s="336">
        <v>0</v>
      </c>
      <c r="L71" s="336">
        <v>46306.3</v>
      </c>
      <c r="M71" s="336">
        <v>8171.7</v>
      </c>
      <c r="N71" s="27" t="s">
        <v>557</v>
      </c>
      <c r="O71" s="111">
        <v>850</v>
      </c>
      <c r="P71" s="324" t="s">
        <v>459</v>
      </c>
      <c r="Q71" s="324" t="s">
        <v>514</v>
      </c>
      <c r="R71" s="82"/>
    </row>
    <row r="72" spans="2:18" ht="71.25" customHeight="1" x14ac:dyDescent="0.25">
      <c r="B72" s="296"/>
      <c r="C72" s="52"/>
      <c r="D72" s="296"/>
      <c r="E72" s="296"/>
      <c r="F72" s="52"/>
      <c r="G72" s="296"/>
      <c r="H72" s="89"/>
      <c r="I72" s="337"/>
      <c r="J72" s="337"/>
      <c r="K72" s="337"/>
      <c r="L72" s="337"/>
      <c r="M72" s="337"/>
      <c r="N72" s="27" t="s">
        <v>553</v>
      </c>
      <c r="O72" s="39">
        <v>850</v>
      </c>
      <c r="P72" s="325"/>
      <c r="Q72" s="325"/>
    </row>
    <row r="73" spans="2:18" ht="73.5" customHeight="1" x14ac:dyDescent="0.25">
      <c r="B73" s="293" t="s">
        <v>619</v>
      </c>
      <c r="C73" s="324"/>
      <c r="D73" s="293" t="s">
        <v>572</v>
      </c>
      <c r="E73" s="293" t="s">
        <v>299</v>
      </c>
      <c r="F73" s="293"/>
      <c r="G73" s="293" t="s">
        <v>262</v>
      </c>
      <c r="H73" s="324"/>
      <c r="I73" s="343">
        <f>SUM(J73:M74)</f>
        <v>1640944</v>
      </c>
      <c r="J73" s="343">
        <v>0</v>
      </c>
      <c r="K73" s="343">
        <v>0</v>
      </c>
      <c r="L73" s="343">
        <v>1394802.4</v>
      </c>
      <c r="M73" s="343">
        <v>246141.6</v>
      </c>
      <c r="N73" s="27" t="s">
        <v>557</v>
      </c>
      <c r="O73" s="39">
        <v>50</v>
      </c>
      <c r="P73" s="324" t="s">
        <v>459</v>
      </c>
      <c r="Q73" s="324" t="s">
        <v>514</v>
      </c>
      <c r="R73" s="81"/>
    </row>
    <row r="74" spans="2:18" ht="159.75" customHeight="1" x14ac:dyDescent="0.25">
      <c r="B74" s="296"/>
      <c r="C74" s="325"/>
      <c r="D74" s="296"/>
      <c r="E74" s="296"/>
      <c r="F74" s="296"/>
      <c r="G74" s="296"/>
      <c r="H74" s="325"/>
      <c r="I74" s="344"/>
      <c r="J74" s="344"/>
      <c r="K74" s="344"/>
      <c r="L74" s="344"/>
      <c r="M74" s="344"/>
      <c r="N74" s="27" t="s">
        <v>553</v>
      </c>
      <c r="O74" s="39">
        <v>50</v>
      </c>
      <c r="P74" s="325"/>
      <c r="Q74" s="325"/>
    </row>
    <row r="75" spans="2:18" ht="15.75" x14ac:dyDescent="0.25">
      <c r="B75" s="410" t="s">
        <v>608</v>
      </c>
      <c r="C75" s="324" t="s">
        <v>101</v>
      </c>
      <c r="D75" s="571" t="s">
        <v>627</v>
      </c>
      <c r="E75" s="571" t="s">
        <v>719</v>
      </c>
      <c r="F75" s="523" t="s">
        <v>261</v>
      </c>
      <c r="G75" s="293" t="s">
        <v>262</v>
      </c>
      <c r="H75" s="293" t="s">
        <v>102</v>
      </c>
      <c r="I75" s="336">
        <f>SUM(J75:M83)</f>
        <v>2611909</v>
      </c>
      <c r="J75" s="336">
        <f>SUM(J84:J111)</f>
        <v>0</v>
      </c>
      <c r="K75" s="336">
        <f>SUM(K84:K111)</f>
        <v>0</v>
      </c>
      <c r="L75" s="336">
        <f>SUM(L84:L111)</f>
        <v>2220122.25</v>
      </c>
      <c r="M75" s="336">
        <f>SUM(M84:M111)</f>
        <v>391786.75</v>
      </c>
      <c r="N75" s="293" t="s">
        <v>551</v>
      </c>
      <c r="O75" s="99">
        <v>80</v>
      </c>
      <c r="P75" s="343"/>
      <c r="Q75" s="343"/>
    </row>
    <row r="76" spans="2:18" ht="31.5" customHeight="1" x14ac:dyDescent="0.25">
      <c r="B76" s="411"/>
      <c r="C76" s="325"/>
      <c r="D76" s="572"/>
      <c r="E76" s="572"/>
      <c r="F76" s="574"/>
      <c r="G76" s="296"/>
      <c r="H76" s="296"/>
      <c r="I76" s="337"/>
      <c r="J76" s="337"/>
      <c r="K76" s="337"/>
      <c r="L76" s="337"/>
      <c r="M76" s="337"/>
      <c r="N76" s="297"/>
      <c r="O76" s="108" t="s">
        <v>23</v>
      </c>
      <c r="P76" s="344"/>
      <c r="Q76" s="344"/>
    </row>
    <row r="77" spans="2:18" ht="15.75" x14ac:dyDescent="0.25">
      <c r="B77" s="411"/>
      <c r="C77" s="325"/>
      <c r="D77" s="572"/>
      <c r="E77" s="572"/>
      <c r="F77" s="574"/>
      <c r="G77" s="296"/>
      <c r="H77" s="296"/>
      <c r="I77" s="337"/>
      <c r="J77" s="337"/>
      <c r="K77" s="337"/>
      <c r="L77" s="337"/>
      <c r="M77" s="337"/>
      <c r="N77" s="293" t="s">
        <v>552</v>
      </c>
      <c r="O77" s="84">
        <v>80</v>
      </c>
      <c r="P77" s="344"/>
      <c r="Q77" s="344"/>
    </row>
    <row r="78" spans="2:18" ht="36.75" customHeight="1" x14ac:dyDescent="0.25">
      <c r="B78" s="411"/>
      <c r="C78" s="325"/>
      <c r="D78" s="572"/>
      <c r="E78" s="572"/>
      <c r="F78" s="574"/>
      <c r="G78" s="296"/>
      <c r="H78" s="296"/>
      <c r="I78" s="337"/>
      <c r="J78" s="337"/>
      <c r="K78" s="337"/>
      <c r="L78" s="337"/>
      <c r="M78" s="337"/>
      <c r="N78" s="297"/>
      <c r="O78" s="108" t="s">
        <v>23</v>
      </c>
      <c r="P78" s="344"/>
      <c r="Q78" s="344"/>
    </row>
    <row r="79" spans="2:18" ht="15.75" x14ac:dyDescent="0.25">
      <c r="B79" s="411"/>
      <c r="C79" s="325"/>
      <c r="D79" s="572"/>
      <c r="E79" s="572"/>
      <c r="F79" s="574"/>
      <c r="G79" s="296"/>
      <c r="H79" s="296"/>
      <c r="I79" s="337"/>
      <c r="J79" s="337"/>
      <c r="K79" s="337"/>
      <c r="L79" s="337"/>
      <c r="M79" s="337"/>
      <c r="N79" s="293" t="s">
        <v>554</v>
      </c>
      <c r="O79" s="99">
        <f>O87+O90+O94+O98+O102+O108</f>
        <v>1342</v>
      </c>
      <c r="P79" s="344"/>
      <c r="Q79" s="344"/>
    </row>
    <row r="80" spans="2:18" ht="20.25" customHeight="1" x14ac:dyDescent="0.25">
      <c r="B80" s="411"/>
      <c r="C80" s="325"/>
      <c r="D80" s="572"/>
      <c r="E80" s="572"/>
      <c r="F80" s="574"/>
      <c r="G80" s="296"/>
      <c r="H80" s="296"/>
      <c r="I80" s="337"/>
      <c r="J80" s="337"/>
      <c r="K80" s="337"/>
      <c r="L80" s="337"/>
      <c r="M80" s="337"/>
      <c r="N80" s="297"/>
      <c r="O80" s="108" t="s">
        <v>23</v>
      </c>
      <c r="P80" s="344"/>
      <c r="Q80" s="344"/>
    </row>
    <row r="81" spans="2:18" ht="15.75" x14ac:dyDescent="0.25">
      <c r="B81" s="411"/>
      <c r="C81" s="325"/>
      <c r="D81" s="572"/>
      <c r="E81" s="572"/>
      <c r="F81" s="574"/>
      <c r="G81" s="296"/>
      <c r="H81" s="296"/>
      <c r="I81" s="337"/>
      <c r="J81" s="337"/>
      <c r="K81" s="337"/>
      <c r="L81" s="337"/>
      <c r="M81" s="337"/>
      <c r="N81" s="293" t="s">
        <v>555</v>
      </c>
      <c r="O81" s="651">
        <f>SUM(O86,O91,O95,O99,O105,O111)</f>
        <v>8</v>
      </c>
      <c r="P81" s="344"/>
      <c r="Q81" s="344"/>
    </row>
    <row r="82" spans="2:18" ht="15.75" x14ac:dyDescent="0.25">
      <c r="B82" s="411"/>
      <c r="C82" s="325"/>
      <c r="D82" s="572"/>
      <c r="E82" s="572"/>
      <c r="F82" s="574"/>
      <c r="G82" s="296"/>
      <c r="H82" s="296"/>
      <c r="I82" s="337"/>
      <c r="J82" s="337"/>
      <c r="K82" s="337"/>
      <c r="L82" s="337"/>
      <c r="M82" s="337"/>
      <c r="N82" s="296"/>
      <c r="O82" s="285"/>
      <c r="P82" s="344"/>
      <c r="Q82" s="344"/>
    </row>
    <row r="83" spans="2:18" ht="48.75" customHeight="1" x14ac:dyDescent="0.25">
      <c r="B83" s="412"/>
      <c r="C83" s="326"/>
      <c r="D83" s="573"/>
      <c r="E83" s="573"/>
      <c r="F83" s="575"/>
      <c r="G83" s="297"/>
      <c r="H83" s="297"/>
      <c r="I83" s="339"/>
      <c r="J83" s="339"/>
      <c r="K83" s="339"/>
      <c r="L83" s="339"/>
      <c r="M83" s="339"/>
      <c r="N83" s="297"/>
      <c r="O83" s="108" t="s">
        <v>23</v>
      </c>
      <c r="P83" s="356"/>
      <c r="Q83" s="356"/>
    </row>
    <row r="84" spans="2:18" ht="51.75" customHeight="1" x14ac:dyDescent="0.25">
      <c r="B84" s="293" t="s">
        <v>737</v>
      </c>
      <c r="C84" s="324"/>
      <c r="D84" s="293" t="s">
        <v>272</v>
      </c>
      <c r="E84" s="293" t="s">
        <v>606</v>
      </c>
      <c r="F84" s="324"/>
      <c r="G84" s="293" t="s">
        <v>607</v>
      </c>
      <c r="H84" s="324"/>
      <c r="I84" s="343">
        <f>SUM(J84:M87)</f>
        <v>509510</v>
      </c>
      <c r="J84" s="343">
        <v>0</v>
      </c>
      <c r="K84" s="343">
        <v>0</v>
      </c>
      <c r="L84" s="343">
        <v>433083.5</v>
      </c>
      <c r="M84" s="343">
        <v>76426.5</v>
      </c>
      <c r="N84" s="27" t="s">
        <v>551</v>
      </c>
      <c r="O84" s="39">
        <v>80</v>
      </c>
      <c r="P84" s="613" t="s">
        <v>508</v>
      </c>
      <c r="Q84" s="324" t="s">
        <v>528</v>
      </c>
    </row>
    <row r="85" spans="2:18" ht="51.75" customHeight="1" x14ac:dyDescent="0.25">
      <c r="B85" s="296"/>
      <c r="C85" s="325"/>
      <c r="D85" s="296"/>
      <c r="E85" s="296"/>
      <c r="F85" s="325"/>
      <c r="G85" s="296"/>
      <c r="H85" s="325"/>
      <c r="I85" s="344"/>
      <c r="J85" s="344"/>
      <c r="K85" s="344"/>
      <c r="L85" s="344"/>
      <c r="M85" s="344"/>
      <c r="N85" s="27" t="s">
        <v>552</v>
      </c>
      <c r="O85" s="39">
        <v>80</v>
      </c>
      <c r="P85" s="544"/>
      <c r="Q85" s="325"/>
    </row>
    <row r="86" spans="2:18" ht="63" x14ac:dyDescent="0.25">
      <c r="B86" s="296"/>
      <c r="C86" s="325"/>
      <c r="D86" s="296"/>
      <c r="E86" s="296"/>
      <c r="F86" s="325"/>
      <c r="G86" s="296"/>
      <c r="H86" s="325"/>
      <c r="I86" s="344"/>
      <c r="J86" s="344"/>
      <c r="K86" s="344"/>
      <c r="L86" s="344"/>
      <c r="M86" s="344"/>
      <c r="N86" s="27" t="s">
        <v>555</v>
      </c>
      <c r="O86" s="25">
        <v>2</v>
      </c>
      <c r="P86" s="544"/>
      <c r="Q86" s="325"/>
    </row>
    <row r="87" spans="2:18" ht="31.5" x14ac:dyDescent="0.25">
      <c r="B87" s="297"/>
      <c r="C87" s="326"/>
      <c r="D87" s="297"/>
      <c r="E87" s="297"/>
      <c r="F87" s="326"/>
      <c r="G87" s="297"/>
      <c r="H87" s="326"/>
      <c r="I87" s="356"/>
      <c r="J87" s="356"/>
      <c r="K87" s="356"/>
      <c r="L87" s="356"/>
      <c r="M87" s="356"/>
      <c r="N87" s="27" t="s">
        <v>558</v>
      </c>
      <c r="O87" s="39">
        <v>60</v>
      </c>
      <c r="P87" s="569"/>
      <c r="Q87" s="326"/>
    </row>
    <row r="88" spans="2:18" ht="52.5" customHeight="1" x14ac:dyDescent="0.25">
      <c r="B88" s="293" t="s">
        <v>738</v>
      </c>
      <c r="C88" s="293"/>
      <c r="D88" s="293" t="s">
        <v>272</v>
      </c>
      <c r="E88" s="293" t="s">
        <v>559</v>
      </c>
      <c r="F88" s="293"/>
      <c r="G88" s="293" t="s">
        <v>607</v>
      </c>
      <c r="H88" s="324"/>
      <c r="I88" s="343">
        <v>48715</v>
      </c>
      <c r="J88" s="343">
        <v>0</v>
      </c>
      <c r="K88" s="343">
        <v>0</v>
      </c>
      <c r="L88" s="343">
        <v>41407.75</v>
      </c>
      <c r="M88" s="343">
        <v>7307.25</v>
      </c>
      <c r="N88" s="27" t="s">
        <v>551</v>
      </c>
      <c r="O88" s="39">
        <v>80</v>
      </c>
      <c r="P88" s="613" t="s">
        <v>508</v>
      </c>
      <c r="Q88" s="324" t="s">
        <v>528</v>
      </c>
    </row>
    <row r="89" spans="2:18" ht="63" x14ac:dyDescent="0.25">
      <c r="B89" s="296"/>
      <c r="C89" s="296"/>
      <c r="D89" s="296"/>
      <c r="E89" s="296"/>
      <c r="F89" s="296"/>
      <c r="G89" s="296"/>
      <c r="H89" s="325"/>
      <c r="I89" s="344"/>
      <c r="J89" s="344"/>
      <c r="K89" s="344"/>
      <c r="L89" s="344"/>
      <c r="M89" s="344"/>
      <c r="N89" s="27" t="s">
        <v>552</v>
      </c>
      <c r="O89" s="25">
        <v>80</v>
      </c>
      <c r="P89" s="544"/>
      <c r="Q89" s="325"/>
    </row>
    <row r="90" spans="2:18" ht="31.5" x14ac:dyDescent="0.25">
      <c r="B90" s="296"/>
      <c r="C90" s="296"/>
      <c r="D90" s="296"/>
      <c r="E90" s="296"/>
      <c r="F90" s="296"/>
      <c r="G90" s="296"/>
      <c r="H90" s="325"/>
      <c r="I90" s="344"/>
      <c r="J90" s="344"/>
      <c r="K90" s="344"/>
      <c r="L90" s="344"/>
      <c r="M90" s="344"/>
      <c r="N90" s="27" t="s">
        <v>558</v>
      </c>
      <c r="O90" s="39">
        <v>12</v>
      </c>
      <c r="P90" s="544"/>
      <c r="Q90" s="325"/>
    </row>
    <row r="91" spans="2:18" ht="63" x14ac:dyDescent="0.25">
      <c r="B91" s="297"/>
      <c r="C91" s="297"/>
      <c r="D91" s="297"/>
      <c r="E91" s="297"/>
      <c r="F91" s="297"/>
      <c r="G91" s="297"/>
      <c r="H91" s="326"/>
      <c r="I91" s="356"/>
      <c r="J91" s="356"/>
      <c r="K91" s="356"/>
      <c r="L91" s="356"/>
      <c r="M91" s="356"/>
      <c r="N91" s="27" t="s">
        <v>555</v>
      </c>
      <c r="O91" s="25">
        <v>1</v>
      </c>
      <c r="P91" s="569"/>
      <c r="Q91" s="326"/>
    </row>
    <row r="92" spans="2:18" ht="51.75" customHeight="1" x14ac:dyDescent="0.25">
      <c r="B92" s="293" t="s">
        <v>612</v>
      </c>
      <c r="C92" s="324"/>
      <c r="D92" s="293" t="s">
        <v>281</v>
      </c>
      <c r="E92" s="293" t="s">
        <v>561</v>
      </c>
      <c r="F92" s="324"/>
      <c r="G92" s="293" t="s">
        <v>607</v>
      </c>
      <c r="H92" s="324"/>
      <c r="I92" s="343">
        <v>906600</v>
      </c>
      <c r="J92" s="343">
        <v>0</v>
      </c>
      <c r="K92" s="343">
        <v>0</v>
      </c>
      <c r="L92" s="343">
        <v>770610</v>
      </c>
      <c r="M92" s="343">
        <v>135990</v>
      </c>
      <c r="N92" s="27" t="s">
        <v>551</v>
      </c>
      <c r="O92" s="39">
        <v>80</v>
      </c>
      <c r="P92" s="324" t="s">
        <v>448</v>
      </c>
      <c r="Q92" s="324" t="s">
        <v>560</v>
      </c>
      <c r="R92" s="83"/>
    </row>
    <row r="93" spans="2:18" ht="51" customHeight="1" x14ac:dyDescent="0.25">
      <c r="B93" s="296"/>
      <c r="C93" s="325"/>
      <c r="D93" s="296"/>
      <c r="E93" s="296"/>
      <c r="F93" s="325"/>
      <c r="G93" s="296"/>
      <c r="H93" s="325"/>
      <c r="I93" s="344"/>
      <c r="J93" s="344"/>
      <c r="K93" s="344"/>
      <c r="L93" s="344"/>
      <c r="M93" s="344"/>
      <c r="N93" s="27" t="s">
        <v>552</v>
      </c>
      <c r="O93" s="25">
        <v>80</v>
      </c>
      <c r="P93" s="325"/>
      <c r="Q93" s="325"/>
    </row>
    <row r="94" spans="2:18" ht="31.5" x14ac:dyDescent="0.25">
      <c r="B94" s="296"/>
      <c r="C94" s="325"/>
      <c r="D94" s="296"/>
      <c r="E94" s="296"/>
      <c r="F94" s="325"/>
      <c r="G94" s="296"/>
      <c r="H94" s="325"/>
      <c r="I94" s="344"/>
      <c r="J94" s="344"/>
      <c r="K94" s="344"/>
      <c r="L94" s="344"/>
      <c r="M94" s="344"/>
      <c r="N94" s="27" t="s">
        <v>558</v>
      </c>
      <c r="O94" s="39">
        <v>360</v>
      </c>
      <c r="P94" s="325"/>
      <c r="Q94" s="325"/>
    </row>
    <row r="95" spans="2:18" ht="63" x14ac:dyDescent="0.25">
      <c r="B95" s="297"/>
      <c r="C95" s="326"/>
      <c r="D95" s="297"/>
      <c r="E95" s="297"/>
      <c r="F95" s="326"/>
      <c r="G95" s="297"/>
      <c r="H95" s="326"/>
      <c r="I95" s="356"/>
      <c r="J95" s="356"/>
      <c r="K95" s="356"/>
      <c r="L95" s="356"/>
      <c r="M95" s="356"/>
      <c r="N95" s="27" t="s">
        <v>555</v>
      </c>
      <c r="O95" s="25">
        <v>1</v>
      </c>
      <c r="P95" s="326"/>
      <c r="Q95" s="326"/>
    </row>
    <row r="96" spans="2:18" ht="51.75" customHeight="1" x14ac:dyDescent="0.25">
      <c r="B96" s="293" t="s">
        <v>614</v>
      </c>
      <c r="C96" s="324"/>
      <c r="D96" s="293" t="s">
        <v>281</v>
      </c>
      <c r="E96" s="293" t="s">
        <v>562</v>
      </c>
      <c r="F96" s="324"/>
      <c r="G96" s="293" t="s">
        <v>607</v>
      </c>
      <c r="H96" s="324"/>
      <c r="I96" s="343">
        <f>SUM(J96:M99)</f>
        <v>90000</v>
      </c>
      <c r="J96" s="343">
        <v>0</v>
      </c>
      <c r="K96" s="343">
        <v>0</v>
      </c>
      <c r="L96" s="343">
        <v>76500</v>
      </c>
      <c r="M96" s="343">
        <v>13500</v>
      </c>
      <c r="N96" s="27" t="s">
        <v>551</v>
      </c>
      <c r="O96" s="45">
        <v>80</v>
      </c>
      <c r="P96" s="324" t="s">
        <v>448</v>
      </c>
      <c r="Q96" s="324" t="s">
        <v>560</v>
      </c>
      <c r="R96" s="83"/>
    </row>
    <row r="97" spans="2:17" ht="51.75" customHeight="1" x14ac:dyDescent="0.25">
      <c r="B97" s="296"/>
      <c r="C97" s="325"/>
      <c r="D97" s="296"/>
      <c r="E97" s="296"/>
      <c r="F97" s="325"/>
      <c r="G97" s="296"/>
      <c r="H97" s="325"/>
      <c r="I97" s="344"/>
      <c r="J97" s="344"/>
      <c r="K97" s="344"/>
      <c r="L97" s="344"/>
      <c r="M97" s="344"/>
      <c r="N97" s="27" t="s">
        <v>552</v>
      </c>
      <c r="O97" s="244">
        <v>80</v>
      </c>
      <c r="P97" s="325"/>
      <c r="Q97" s="325"/>
    </row>
    <row r="98" spans="2:17" ht="31.5" x14ac:dyDescent="0.25">
      <c r="B98" s="296"/>
      <c r="C98" s="325"/>
      <c r="D98" s="296"/>
      <c r="E98" s="296"/>
      <c r="F98" s="325"/>
      <c r="G98" s="296"/>
      <c r="H98" s="325"/>
      <c r="I98" s="344"/>
      <c r="J98" s="344"/>
      <c r="K98" s="344"/>
      <c r="L98" s="344"/>
      <c r="M98" s="344"/>
      <c r="N98" s="27" t="s">
        <v>558</v>
      </c>
      <c r="O98" s="32">
        <v>60</v>
      </c>
      <c r="P98" s="325"/>
      <c r="Q98" s="325"/>
    </row>
    <row r="99" spans="2:17" ht="63" x14ac:dyDescent="0.25">
      <c r="B99" s="297"/>
      <c r="C99" s="326"/>
      <c r="D99" s="297"/>
      <c r="E99" s="297"/>
      <c r="F99" s="326"/>
      <c r="G99" s="297"/>
      <c r="H99" s="326"/>
      <c r="I99" s="356"/>
      <c r="J99" s="356"/>
      <c r="K99" s="356"/>
      <c r="L99" s="356"/>
      <c r="M99" s="356"/>
      <c r="N99" s="27" t="s">
        <v>555</v>
      </c>
      <c r="O99" s="32">
        <v>1</v>
      </c>
      <c r="P99" s="326"/>
      <c r="Q99" s="326"/>
    </row>
    <row r="100" spans="2:17" ht="47.25" customHeight="1" x14ac:dyDescent="0.25">
      <c r="B100" s="293" t="s">
        <v>616</v>
      </c>
      <c r="C100" s="324"/>
      <c r="D100" s="293" t="s">
        <v>565</v>
      </c>
      <c r="E100" s="298" t="s">
        <v>767</v>
      </c>
      <c r="F100" s="484"/>
      <c r="G100" s="484"/>
      <c r="H100" s="304"/>
      <c r="I100" s="343"/>
      <c r="J100" s="343"/>
      <c r="K100" s="343"/>
      <c r="L100" s="343"/>
      <c r="M100" s="343"/>
      <c r="N100" s="324"/>
      <c r="O100" s="549"/>
      <c r="P100" s="324"/>
      <c r="Q100" s="324"/>
    </row>
    <row r="101" spans="2:17" ht="0.75" customHeight="1" x14ac:dyDescent="0.25">
      <c r="B101" s="296"/>
      <c r="C101" s="325"/>
      <c r="D101" s="296"/>
      <c r="E101" s="335"/>
      <c r="F101" s="445"/>
      <c r="G101" s="445"/>
      <c r="H101" s="567"/>
      <c r="I101" s="344"/>
      <c r="J101" s="344"/>
      <c r="K101" s="344"/>
      <c r="L101" s="344"/>
      <c r="M101" s="344"/>
      <c r="N101" s="325"/>
      <c r="O101" s="550"/>
      <c r="P101" s="325"/>
      <c r="Q101" s="325"/>
    </row>
    <row r="102" spans="2:17" ht="15.75" customHeight="1" x14ac:dyDescent="0.25">
      <c r="B102" s="296"/>
      <c r="C102" s="325"/>
      <c r="D102" s="296"/>
      <c r="E102" s="335"/>
      <c r="F102" s="445"/>
      <c r="G102" s="445"/>
      <c r="H102" s="567"/>
      <c r="I102" s="344"/>
      <c r="J102" s="344"/>
      <c r="K102" s="344"/>
      <c r="L102" s="344"/>
      <c r="M102" s="344"/>
      <c r="N102" s="325"/>
      <c r="O102" s="550"/>
      <c r="P102" s="325"/>
      <c r="Q102" s="325"/>
    </row>
    <row r="103" spans="2:17" ht="21.75" customHeight="1" x14ac:dyDescent="0.25">
      <c r="B103" s="297"/>
      <c r="C103" s="326"/>
      <c r="D103" s="297"/>
      <c r="E103" s="340"/>
      <c r="F103" s="485"/>
      <c r="G103" s="485"/>
      <c r="H103" s="486"/>
      <c r="I103" s="356"/>
      <c r="J103" s="356"/>
      <c r="K103" s="356"/>
      <c r="L103" s="356"/>
      <c r="M103" s="356"/>
      <c r="N103" s="326"/>
      <c r="O103" s="551"/>
      <c r="P103" s="326"/>
      <c r="Q103" s="326"/>
    </row>
    <row r="104" spans="2:17" ht="63" x14ac:dyDescent="0.25">
      <c r="B104" s="293" t="s">
        <v>609</v>
      </c>
      <c r="C104" s="324"/>
      <c r="D104" s="293" t="s">
        <v>293</v>
      </c>
      <c r="E104" s="293" t="s">
        <v>570</v>
      </c>
      <c r="F104" s="324"/>
      <c r="G104" s="300" t="s">
        <v>262</v>
      </c>
      <c r="H104" s="324"/>
      <c r="I104" s="336">
        <v>694644</v>
      </c>
      <c r="J104" s="336">
        <v>0</v>
      </c>
      <c r="K104" s="336">
        <v>0</v>
      </c>
      <c r="L104" s="336">
        <v>590447</v>
      </c>
      <c r="M104" s="336">
        <v>104197</v>
      </c>
      <c r="N104" s="24" t="s">
        <v>552</v>
      </c>
      <c r="O104" s="45">
        <v>80</v>
      </c>
      <c r="P104" s="324" t="s">
        <v>503</v>
      </c>
      <c r="Q104" s="324" t="s">
        <v>449</v>
      </c>
    </row>
    <row r="105" spans="2:17" ht="96" customHeight="1" x14ac:dyDescent="0.25">
      <c r="B105" s="297"/>
      <c r="C105" s="326"/>
      <c r="D105" s="297"/>
      <c r="E105" s="297"/>
      <c r="F105" s="326"/>
      <c r="G105" s="300"/>
      <c r="H105" s="326"/>
      <c r="I105" s="339"/>
      <c r="J105" s="339"/>
      <c r="K105" s="339"/>
      <c r="L105" s="339"/>
      <c r="M105" s="339"/>
      <c r="N105" s="24" t="s">
        <v>555</v>
      </c>
      <c r="O105" s="45">
        <v>2</v>
      </c>
      <c r="P105" s="326"/>
      <c r="Q105" s="326"/>
    </row>
    <row r="106" spans="2:17" ht="51.75" customHeight="1" x14ac:dyDescent="0.25">
      <c r="B106" s="293" t="s">
        <v>617</v>
      </c>
      <c r="C106" s="293"/>
      <c r="D106" s="293" t="s">
        <v>571</v>
      </c>
      <c r="E106" s="293" t="s">
        <v>299</v>
      </c>
      <c r="F106" s="293"/>
      <c r="G106" s="293" t="s">
        <v>262</v>
      </c>
      <c r="H106" s="324"/>
      <c r="I106" s="343">
        <f>SUM(J106:M109)</f>
        <v>259440</v>
      </c>
      <c r="J106" s="343">
        <v>0</v>
      </c>
      <c r="K106" s="343">
        <v>0</v>
      </c>
      <c r="L106" s="343">
        <v>220524</v>
      </c>
      <c r="M106" s="343">
        <v>38916</v>
      </c>
      <c r="N106" s="27" t="s">
        <v>551</v>
      </c>
      <c r="O106" s="39">
        <v>80</v>
      </c>
      <c r="P106" s="324" t="s">
        <v>459</v>
      </c>
      <c r="Q106" s="324" t="s">
        <v>514</v>
      </c>
    </row>
    <row r="107" spans="2:17" ht="15.75" x14ac:dyDescent="0.25">
      <c r="B107" s="296"/>
      <c r="C107" s="296"/>
      <c r="D107" s="296"/>
      <c r="E107" s="296"/>
      <c r="F107" s="296"/>
      <c r="G107" s="296"/>
      <c r="H107" s="325"/>
      <c r="I107" s="344"/>
      <c r="J107" s="344"/>
      <c r="K107" s="344"/>
      <c r="L107" s="344"/>
      <c r="M107" s="344"/>
      <c r="N107" s="626"/>
      <c r="O107" s="652"/>
      <c r="P107" s="325"/>
      <c r="Q107" s="325"/>
    </row>
    <row r="108" spans="2:17" ht="31.5" x14ac:dyDescent="0.25">
      <c r="B108" s="296"/>
      <c r="C108" s="296"/>
      <c r="D108" s="296"/>
      <c r="E108" s="296"/>
      <c r="F108" s="296"/>
      <c r="G108" s="296"/>
      <c r="H108" s="325"/>
      <c r="I108" s="344"/>
      <c r="J108" s="344"/>
      <c r="K108" s="344"/>
      <c r="L108" s="344"/>
      <c r="M108" s="344"/>
      <c r="N108" s="653" t="s">
        <v>558</v>
      </c>
      <c r="O108" s="609">
        <v>850</v>
      </c>
      <c r="P108" s="325"/>
      <c r="Q108" s="325"/>
    </row>
    <row r="109" spans="2:17" ht="15.75" x14ac:dyDescent="0.25">
      <c r="B109" s="297"/>
      <c r="C109" s="297"/>
      <c r="D109" s="297"/>
      <c r="E109" s="297"/>
      <c r="F109" s="297"/>
      <c r="G109" s="297"/>
      <c r="H109" s="326"/>
      <c r="I109" s="356"/>
      <c r="J109" s="356"/>
      <c r="K109" s="356"/>
      <c r="L109" s="356"/>
      <c r="M109" s="356"/>
      <c r="N109" s="626"/>
      <c r="O109" s="652"/>
      <c r="P109" s="326"/>
      <c r="Q109" s="326"/>
    </row>
    <row r="110" spans="2:17" ht="98.25" customHeight="1" x14ac:dyDescent="0.25">
      <c r="B110" s="293" t="s">
        <v>620</v>
      </c>
      <c r="C110" s="324"/>
      <c r="D110" s="293" t="s">
        <v>572</v>
      </c>
      <c r="E110" s="293" t="s">
        <v>299</v>
      </c>
      <c r="F110" s="324"/>
      <c r="G110" s="300" t="s">
        <v>262</v>
      </c>
      <c r="H110" s="324"/>
      <c r="I110" s="343">
        <f>SUM(J110:M111)</f>
        <v>103000</v>
      </c>
      <c r="J110" s="343">
        <v>0</v>
      </c>
      <c r="K110" s="343">
        <v>0</v>
      </c>
      <c r="L110" s="343">
        <v>87550</v>
      </c>
      <c r="M110" s="343">
        <v>15450</v>
      </c>
      <c r="N110" s="27" t="s">
        <v>552</v>
      </c>
      <c r="O110" s="25">
        <v>80</v>
      </c>
      <c r="P110" s="324" t="s">
        <v>459</v>
      </c>
      <c r="Q110" s="324" t="s">
        <v>514</v>
      </c>
    </row>
    <row r="111" spans="2:17" ht="117" customHeight="1" x14ac:dyDescent="0.25">
      <c r="B111" s="297"/>
      <c r="C111" s="326"/>
      <c r="D111" s="297"/>
      <c r="E111" s="296"/>
      <c r="F111" s="326"/>
      <c r="G111" s="300"/>
      <c r="H111" s="326"/>
      <c r="I111" s="356"/>
      <c r="J111" s="356"/>
      <c r="K111" s="356"/>
      <c r="L111" s="356"/>
      <c r="M111" s="356"/>
      <c r="N111" s="27" t="s">
        <v>555</v>
      </c>
      <c r="O111" s="39">
        <v>1</v>
      </c>
      <c r="P111" s="326"/>
      <c r="Q111" s="326"/>
    </row>
    <row r="112" spans="2:17" ht="15.75" x14ac:dyDescent="0.25">
      <c r="B112" s="329" t="s">
        <v>105</v>
      </c>
      <c r="C112" s="329"/>
      <c r="D112" s="329"/>
      <c r="E112" s="329"/>
      <c r="F112" s="329"/>
      <c r="G112" s="329"/>
      <c r="H112" s="329"/>
      <c r="I112" s="171">
        <f>SUM(J112:M112)</f>
        <v>16026531.110000001</v>
      </c>
      <c r="J112" s="171">
        <f>SUM(J55:J74)</f>
        <v>0</v>
      </c>
      <c r="K112" s="171">
        <f>SUM(K55:K74)</f>
        <v>0</v>
      </c>
      <c r="L112" s="654">
        <f>SUM(L51,L75)</f>
        <v>13361928.620000001</v>
      </c>
      <c r="M112" s="654">
        <f>SUM(M51,M75)</f>
        <v>2664602.4899999998</v>
      </c>
      <c r="N112" s="172"/>
      <c r="O112" s="172"/>
      <c r="P112" s="172"/>
      <c r="Q112" s="172"/>
    </row>
    <row r="113" spans="2:17" ht="15.75" x14ac:dyDescent="0.25">
      <c r="B113" s="532"/>
      <c r="C113" s="533"/>
      <c r="D113" s="533"/>
      <c r="E113" s="533"/>
      <c r="F113" s="533"/>
      <c r="G113" s="533"/>
      <c r="H113" s="534"/>
      <c r="I113" s="191"/>
      <c r="J113" s="192"/>
      <c r="K113" s="192"/>
      <c r="L113" s="286"/>
      <c r="M113" s="286"/>
      <c r="N113" s="170"/>
      <c r="O113" s="170"/>
      <c r="P113" s="170"/>
      <c r="Q113" s="170"/>
    </row>
    <row r="114" spans="2:17" ht="18.75" x14ac:dyDescent="0.25">
      <c r="B114" s="568" t="s">
        <v>621</v>
      </c>
      <c r="C114" s="568"/>
      <c r="D114" s="568"/>
      <c r="E114" s="55"/>
      <c r="F114" s="55"/>
      <c r="G114" s="55"/>
      <c r="H114" s="55"/>
      <c r="I114" s="86"/>
      <c r="J114" s="56"/>
      <c r="K114" s="56"/>
      <c r="L114" s="86"/>
      <c r="M114" s="86"/>
      <c r="N114" s="57"/>
      <c r="O114" s="57"/>
      <c r="P114" s="57"/>
      <c r="Q114" s="57"/>
    </row>
    <row r="115" spans="2:17" ht="18.75" x14ac:dyDescent="0.25">
      <c r="B115" s="568" t="s">
        <v>622</v>
      </c>
      <c r="C115" s="568"/>
      <c r="D115" s="568"/>
      <c r="E115" s="55"/>
      <c r="F115" s="55"/>
      <c r="G115" s="55"/>
      <c r="H115" s="55"/>
      <c r="I115" s="86"/>
      <c r="J115" s="56"/>
      <c r="K115" s="56"/>
      <c r="L115" s="86"/>
      <c r="M115" s="86"/>
      <c r="N115" s="57"/>
      <c r="O115" s="57"/>
      <c r="P115" s="57"/>
      <c r="Q115" s="57"/>
    </row>
    <row r="116" spans="2:17" ht="18.75" x14ac:dyDescent="0.25">
      <c r="B116" s="568" t="s">
        <v>623</v>
      </c>
      <c r="C116" s="568"/>
      <c r="D116" s="568"/>
      <c r="E116" s="55"/>
      <c r="F116" s="55"/>
      <c r="G116" s="55"/>
      <c r="H116" s="55"/>
      <c r="I116" s="86"/>
      <c r="J116" s="56"/>
      <c r="K116" s="56"/>
      <c r="L116" s="86"/>
      <c r="M116" s="86"/>
      <c r="N116" s="57"/>
      <c r="O116" s="57"/>
      <c r="P116" s="57"/>
      <c r="Q116" s="57"/>
    </row>
    <row r="117" spans="2:17" ht="18.75" x14ac:dyDescent="0.25">
      <c r="B117" s="568" t="s">
        <v>624</v>
      </c>
      <c r="C117" s="568"/>
      <c r="D117" s="568"/>
      <c r="E117" s="55"/>
      <c r="F117" s="55"/>
      <c r="G117" s="55"/>
      <c r="H117" s="55"/>
      <c r="I117" s="86"/>
      <c r="J117" s="56"/>
      <c r="K117" s="56"/>
      <c r="L117" s="86"/>
      <c r="M117" s="86"/>
      <c r="N117" s="57"/>
      <c r="O117" s="57"/>
      <c r="P117" s="57"/>
      <c r="Q117" s="57"/>
    </row>
    <row r="118" spans="2:17" ht="18.75" x14ac:dyDescent="0.25">
      <c r="B118" s="568" t="s">
        <v>625</v>
      </c>
      <c r="C118" s="568"/>
      <c r="D118" s="568"/>
      <c r="E118" s="55"/>
      <c r="F118" s="55"/>
      <c r="G118" s="55"/>
      <c r="H118" s="55"/>
      <c r="I118" s="86"/>
      <c r="J118" s="56"/>
      <c r="K118" s="56"/>
      <c r="L118" s="86"/>
      <c r="M118" s="86"/>
      <c r="N118" s="57"/>
      <c r="O118" s="57"/>
      <c r="P118" s="57"/>
      <c r="Q118" s="57"/>
    </row>
    <row r="119" spans="2:17" ht="18.75" x14ac:dyDescent="0.25">
      <c r="B119" s="568" t="s">
        <v>626</v>
      </c>
      <c r="C119" s="568"/>
      <c r="D119" s="568"/>
      <c r="E119" s="55"/>
      <c r="F119" s="55"/>
      <c r="G119" s="55"/>
      <c r="H119" s="55"/>
      <c r="I119" s="86"/>
      <c r="J119" s="56"/>
      <c r="K119" s="56"/>
      <c r="L119" s="86"/>
      <c r="M119" s="86"/>
      <c r="N119" s="57"/>
      <c r="O119" s="57"/>
      <c r="P119" s="57"/>
      <c r="Q119" s="57"/>
    </row>
    <row r="120" spans="2:17" ht="32.25" customHeight="1" x14ac:dyDescent="0.25">
      <c r="B120" s="445" t="s">
        <v>761</v>
      </c>
      <c r="C120" s="445"/>
      <c r="D120" s="445"/>
      <c r="E120" s="445"/>
      <c r="F120" s="445"/>
      <c r="G120" s="445"/>
      <c r="H120" s="445"/>
      <c r="I120" s="445"/>
      <c r="J120" s="445"/>
      <c r="K120" s="445"/>
      <c r="L120" s="445"/>
      <c r="M120" s="445"/>
      <c r="N120" s="445"/>
      <c r="O120" s="445"/>
      <c r="P120" s="445"/>
      <c r="Q120" s="445"/>
    </row>
    <row r="122" spans="2:17" ht="15.75" x14ac:dyDescent="0.25">
      <c r="B122" s="400" t="s">
        <v>106</v>
      </c>
      <c r="C122" s="400"/>
      <c r="D122" s="400"/>
      <c r="E122" s="400"/>
    </row>
    <row r="123" spans="2:17" ht="35.450000000000003" customHeight="1" x14ac:dyDescent="0.25">
      <c r="B123" s="10" t="s">
        <v>3</v>
      </c>
      <c r="C123" s="311" t="s">
        <v>107</v>
      </c>
      <c r="D123" s="311"/>
      <c r="E123" s="311"/>
      <c r="F123" s="312" t="s">
        <v>108</v>
      </c>
      <c r="G123" s="312"/>
      <c r="H123" s="312"/>
      <c r="I123" s="312"/>
      <c r="J123" s="311" t="s">
        <v>109</v>
      </c>
      <c r="K123" s="312"/>
      <c r="L123" s="312"/>
      <c r="M123" s="312"/>
    </row>
    <row r="124" spans="2:17" ht="15.75" x14ac:dyDescent="0.25">
      <c r="B124" s="4">
        <v>1</v>
      </c>
      <c r="C124" s="378">
        <v>2</v>
      </c>
      <c r="D124" s="378"/>
      <c r="E124" s="378"/>
      <c r="F124" s="378">
        <v>3</v>
      </c>
      <c r="G124" s="378"/>
      <c r="H124" s="378"/>
      <c r="I124" s="378"/>
      <c r="J124" s="378">
        <v>4</v>
      </c>
      <c r="K124" s="378"/>
      <c r="L124" s="378"/>
      <c r="M124" s="378"/>
    </row>
    <row r="125" spans="2:17" ht="33" customHeight="1" x14ac:dyDescent="0.25">
      <c r="B125" s="74"/>
      <c r="C125" s="542" t="s">
        <v>305</v>
      </c>
      <c r="D125" s="542"/>
      <c r="E125" s="542"/>
      <c r="F125" s="553"/>
      <c r="G125" s="553"/>
      <c r="H125" s="553"/>
      <c r="I125" s="553"/>
      <c r="J125" s="553"/>
      <c r="K125" s="553"/>
      <c r="L125" s="553"/>
      <c r="M125" s="553"/>
    </row>
    <row r="126" spans="2:17" x14ac:dyDescent="0.25">
      <c r="B126" s="75"/>
      <c r="C126" s="75"/>
      <c r="D126" s="75"/>
      <c r="E126" s="75"/>
      <c r="F126" s="75"/>
      <c r="G126" s="75"/>
      <c r="H126" s="75"/>
      <c r="I126" s="75"/>
      <c r="J126" s="75"/>
      <c r="K126" s="75"/>
      <c r="L126" s="75"/>
      <c r="M126" s="75"/>
    </row>
    <row r="127" spans="2:17" ht="15.75" x14ac:dyDescent="0.25">
      <c r="B127" s="561" t="s">
        <v>110</v>
      </c>
      <c r="C127" s="561"/>
      <c r="D127" s="561"/>
      <c r="E127" s="561"/>
      <c r="F127" s="561"/>
      <c r="G127" s="75"/>
      <c r="H127" s="75"/>
      <c r="I127" s="75"/>
      <c r="J127" s="75"/>
      <c r="K127" s="75"/>
      <c r="L127" s="75"/>
      <c r="M127" s="75"/>
    </row>
    <row r="128" spans="2:17" ht="33.6" customHeight="1" x14ac:dyDescent="0.25">
      <c r="B128" s="76" t="s">
        <v>3</v>
      </c>
      <c r="C128" s="566" t="s">
        <v>111</v>
      </c>
      <c r="D128" s="566"/>
      <c r="E128" s="566"/>
      <c r="F128" s="566" t="s">
        <v>108</v>
      </c>
      <c r="G128" s="566"/>
      <c r="H128" s="566"/>
      <c r="I128" s="566"/>
      <c r="J128" s="565" t="s">
        <v>112</v>
      </c>
      <c r="K128" s="566"/>
      <c r="L128" s="566"/>
      <c r="M128" s="566"/>
    </row>
    <row r="129" spans="2:13" ht="15.75" x14ac:dyDescent="0.25">
      <c r="B129" s="77">
        <v>1</v>
      </c>
      <c r="C129" s="552">
        <v>2</v>
      </c>
      <c r="D129" s="552"/>
      <c r="E129" s="552"/>
      <c r="F129" s="552">
        <v>3</v>
      </c>
      <c r="G129" s="552"/>
      <c r="H129" s="552"/>
      <c r="I129" s="552"/>
      <c r="J129" s="552">
        <v>4</v>
      </c>
      <c r="K129" s="552"/>
      <c r="L129" s="552"/>
      <c r="M129" s="552"/>
    </row>
    <row r="130" spans="2:13" ht="48" customHeight="1" x14ac:dyDescent="0.25">
      <c r="B130" s="74"/>
      <c r="C130" s="542" t="s">
        <v>306</v>
      </c>
      <c r="D130" s="542"/>
      <c r="E130" s="542"/>
      <c r="F130" s="553"/>
      <c r="G130" s="553"/>
      <c r="H130" s="553"/>
      <c r="I130" s="553"/>
      <c r="J130" s="553"/>
      <c r="K130" s="553"/>
      <c r="L130" s="553"/>
      <c r="M130" s="553"/>
    </row>
    <row r="131" spans="2:13" x14ac:dyDescent="0.25">
      <c r="B131" s="75"/>
      <c r="C131" s="75"/>
      <c r="D131" s="75"/>
      <c r="E131" s="75"/>
      <c r="F131" s="75"/>
      <c r="G131" s="75"/>
      <c r="H131" s="75"/>
      <c r="I131" s="75"/>
      <c r="J131" s="75"/>
      <c r="K131" s="75"/>
      <c r="L131" s="75"/>
      <c r="M131" s="75"/>
    </row>
    <row r="132" spans="2:13" ht="15.75" x14ac:dyDescent="0.25">
      <c r="B132" s="561" t="s">
        <v>113</v>
      </c>
      <c r="C132" s="561"/>
      <c r="D132" s="561"/>
      <c r="E132" s="75"/>
      <c r="F132" s="75"/>
      <c r="G132" s="75"/>
      <c r="H132" s="75"/>
      <c r="I132" s="75"/>
      <c r="J132" s="75"/>
      <c r="K132" s="75"/>
      <c r="L132" s="75"/>
      <c r="M132" s="75"/>
    </row>
    <row r="133" spans="2:13" ht="38.450000000000003" customHeight="1" x14ac:dyDescent="0.25">
      <c r="B133" s="76" t="s">
        <v>3</v>
      </c>
      <c r="C133" s="565" t="s">
        <v>114</v>
      </c>
      <c r="D133" s="565"/>
      <c r="E133" s="565"/>
      <c r="F133" s="562" t="s">
        <v>115</v>
      </c>
      <c r="G133" s="563"/>
      <c r="H133" s="563"/>
      <c r="I133" s="563"/>
      <c r="J133" s="563"/>
      <c r="K133" s="563"/>
      <c r="L133" s="563"/>
      <c r="M133" s="564"/>
    </row>
    <row r="134" spans="2:13" ht="15.75" x14ac:dyDescent="0.25">
      <c r="B134" s="77">
        <v>1</v>
      </c>
      <c r="C134" s="552">
        <v>2</v>
      </c>
      <c r="D134" s="552"/>
      <c r="E134" s="552"/>
      <c r="F134" s="554">
        <v>3</v>
      </c>
      <c r="G134" s="555"/>
      <c r="H134" s="555"/>
      <c r="I134" s="555"/>
      <c r="J134" s="555"/>
      <c r="K134" s="555"/>
      <c r="L134" s="555"/>
      <c r="M134" s="556"/>
    </row>
    <row r="135" spans="2:13" ht="14.45" customHeight="1" x14ac:dyDescent="0.25">
      <c r="B135" s="78" t="s">
        <v>15</v>
      </c>
      <c r="C135" s="557"/>
      <c r="D135" s="557"/>
      <c r="E135" s="557"/>
      <c r="F135" s="558"/>
      <c r="G135" s="559"/>
      <c r="H135" s="559"/>
      <c r="I135" s="559"/>
      <c r="J135" s="559"/>
      <c r="K135" s="559"/>
      <c r="L135" s="559"/>
      <c r="M135" s="560"/>
    </row>
    <row r="136" spans="2:13" x14ac:dyDescent="0.25">
      <c r="B136" s="75"/>
      <c r="C136" s="75"/>
      <c r="D136" s="75"/>
      <c r="E136" s="75"/>
      <c r="F136" s="75"/>
      <c r="G136" s="75"/>
      <c r="H136" s="75"/>
      <c r="I136" s="75"/>
      <c r="J136" s="75"/>
      <c r="K136" s="75"/>
      <c r="L136" s="75"/>
      <c r="M136" s="75"/>
    </row>
    <row r="137" spans="2:13" ht="15.75" x14ac:dyDescent="0.25">
      <c r="B137" s="561" t="s">
        <v>116</v>
      </c>
      <c r="C137" s="561"/>
      <c r="D137" s="561"/>
      <c r="E137" s="561"/>
      <c r="F137" s="561"/>
      <c r="G137" s="561"/>
      <c r="H137" s="75"/>
      <c r="I137" s="75"/>
      <c r="J137" s="75"/>
      <c r="K137" s="75"/>
      <c r="L137" s="75"/>
      <c r="M137" s="75"/>
    </row>
    <row r="138" spans="2:13" ht="15.6" customHeight="1" x14ac:dyDescent="0.25">
      <c r="B138" s="76" t="s">
        <v>3</v>
      </c>
      <c r="C138" s="562" t="s">
        <v>117</v>
      </c>
      <c r="D138" s="563"/>
      <c r="E138" s="563"/>
      <c r="F138" s="563"/>
      <c r="G138" s="563"/>
      <c r="H138" s="563"/>
      <c r="I138" s="563"/>
      <c r="J138" s="563"/>
      <c r="K138" s="563"/>
      <c r="L138" s="563"/>
      <c r="M138" s="564"/>
    </row>
    <row r="139" spans="2:13" ht="15.75" x14ac:dyDescent="0.25">
      <c r="B139" s="77">
        <v>1</v>
      </c>
      <c r="C139" s="554">
        <v>2</v>
      </c>
      <c r="D139" s="555"/>
      <c r="E139" s="555"/>
      <c r="F139" s="555"/>
      <c r="G139" s="555"/>
      <c r="H139" s="555"/>
      <c r="I139" s="555"/>
      <c r="J139" s="555"/>
      <c r="K139" s="555"/>
      <c r="L139" s="555"/>
      <c r="M139" s="556"/>
    </row>
    <row r="140" spans="2:13" ht="15.75" x14ac:dyDescent="0.25">
      <c r="B140" s="74"/>
      <c r="C140" s="539" t="s">
        <v>307</v>
      </c>
      <c r="D140" s="540"/>
      <c r="E140" s="540"/>
      <c r="F140" s="540"/>
      <c r="G140" s="540"/>
      <c r="H140" s="540"/>
      <c r="I140" s="540"/>
      <c r="J140" s="540"/>
      <c r="K140" s="540"/>
      <c r="L140" s="540"/>
      <c r="M140" s="541"/>
    </row>
  </sheetData>
  <mergeCells count="408">
    <mergeCell ref="P55:P56"/>
    <mergeCell ref="P85:P87"/>
    <mergeCell ref="B37:E38"/>
    <mergeCell ref="F44:H44"/>
    <mergeCell ref="F22:H22"/>
    <mergeCell ref="F30:H30"/>
    <mergeCell ref="B29:E30"/>
    <mergeCell ref="B21:E22"/>
    <mergeCell ref="F34:H34"/>
    <mergeCell ref="B33:E34"/>
    <mergeCell ref="F40:H40"/>
    <mergeCell ref="B39:E40"/>
    <mergeCell ref="B43:E44"/>
    <mergeCell ref="B23:E23"/>
    <mergeCell ref="F23:H23"/>
    <mergeCell ref="B24:E24"/>
    <mergeCell ref="F24:H24"/>
    <mergeCell ref="B25:E25"/>
    <mergeCell ref="F25:H25"/>
    <mergeCell ref="B32:E32"/>
    <mergeCell ref="F32:H32"/>
    <mergeCell ref="F37:H37"/>
    <mergeCell ref="F39:H39"/>
    <mergeCell ref="B41:E41"/>
    <mergeCell ref="H12:J12"/>
    <mergeCell ref="B2:Q2"/>
    <mergeCell ref="B4:Q4"/>
    <mergeCell ref="B6:H6"/>
    <mergeCell ref="B7:B8"/>
    <mergeCell ref="C7:D8"/>
    <mergeCell ref="E7:G8"/>
    <mergeCell ref="H7:J8"/>
    <mergeCell ref="K7:N7"/>
    <mergeCell ref="K8:M8"/>
    <mergeCell ref="K12:M12"/>
    <mergeCell ref="C9:D9"/>
    <mergeCell ref="E9:G9"/>
    <mergeCell ref="H9:J9"/>
    <mergeCell ref="K9:M9"/>
    <mergeCell ref="B10:B11"/>
    <mergeCell ref="C10:D11"/>
    <mergeCell ref="E10:G11"/>
    <mergeCell ref="H10:J10"/>
    <mergeCell ref="K10:M10"/>
    <mergeCell ref="H11:J11"/>
    <mergeCell ref="K11:M11"/>
    <mergeCell ref="B12:B13"/>
    <mergeCell ref="C12:D13"/>
    <mergeCell ref="H13:J13"/>
    <mergeCell ref="K13:M13"/>
    <mergeCell ref="B18:G18"/>
    <mergeCell ref="B19:E19"/>
    <mergeCell ref="F19:H19"/>
    <mergeCell ref="B20:E20"/>
    <mergeCell ref="F20:H20"/>
    <mergeCell ref="F21:H21"/>
    <mergeCell ref="F29:H29"/>
    <mergeCell ref="B14:B15"/>
    <mergeCell ref="C14:D15"/>
    <mergeCell ref="E14:G15"/>
    <mergeCell ref="H14:J14"/>
    <mergeCell ref="K14:M14"/>
    <mergeCell ref="H15:J15"/>
    <mergeCell ref="K15:M15"/>
    <mergeCell ref="E12:G13"/>
    <mergeCell ref="B31:E31"/>
    <mergeCell ref="F31:H31"/>
    <mergeCell ref="B26:E26"/>
    <mergeCell ref="F26:H26"/>
    <mergeCell ref="B27:E27"/>
    <mergeCell ref="F27:H27"/>
    <mergeCell ref="B28:E28"/>
    <mergeCell ref="F28:H28"/>
    <mergeCell ref="B35:E35"/>
    <mergeCell ref="F35:H35"/>
    <mergeCell ref="F33:H33"/>
    <mergeCell ref="B36:E36"/>
    <mergeCell ref="F36:H36"/>
    <mergeCell ref="P47:P49"/>
    <mergeCell ref="Q47:Q49"/>
    <mergeCell ref="I48:I49"/>
    <mergeCell ref="J48:L48"/>
    <mergeCell ref="M48:M49"/>
    <mergeCell ref="N48:N49"/>
    <mergeCell ref="B42:E42"/>
    <mergeCell ref="F42:H42"/>
    <mergeCell ref="F43:H43"/>
    <mergeCell ref="B46:H46"/>
    <mergeCell ref="B47:B49"/>
    <mergeCell ref="C47:C49"/>
    <mergeCell ref="D47:D49"/>
    <mergeCell ref="E47:E49"/>
    <mergeCell ref="F47:F49"/>
    <mergeCell ref="O48:O49"/>
    <mergeCell ref="G47:G49"/>
    <mergeCell ref="H47:H49"/>
    <mergeCell ref="I47:M47"/>
    <mergeCell ref="N47:O47"/>
    <mergeCell ref="F38:H38"/>
    <mergeCell ref="F41:H41"/>
    <mergeCell ref="B51:B54"/>
    <mergeCell ref="C51:C54"/>
    <mergeCell ref="D51:D54"/>
    <mergeCell ref="E51:E54"/>
    <mergeCell ref="F51:F54"/>
    <mergeCell ref="G51:G54"/>
    <mergeCell ref="H51:H54"/>
    <mergeCell ref="N51:N52"/>
    <mergeCell ref="K55:K56"/>
    <mergeCell ref="L55:L56"/>
    <mergeCell ref="M55:M56"/>
    <mergeCell ref="P51:P54"/>
    <mergeCell ref="Q51:Q54"/>
    <mergeCell ref="N53:N54"/>
    <mergeCell ref="Q59:Q60"/>
    <mergeCell ref="N81:N83"/>
    <mergeCell ref="B55:B56"/>
    <mergeCell ref="C55:C56"/>
    <mergeCell ref="D55:D56"/>
    <mergeCell ref="E55:E56"/>
    <mergeCell ref="F55:F56"/>
    <mergeCell ref="G55:G56"/>
    <mergeCell ref="H55:H56"/>
    <mergeCell ref="I55:I56"/>
    <mergeCell ref="J55:J56"/>
    <mergeCell ref="N75:N76"/>
    <mergeCell ref="N77:N78"/>
    <mergeCell ref="N79:N80"/>
    <mergeCell ref="G57:G58"/>
    <mergeCell ref="H57:H58"/>
    <mergeCell ref="Q55:Q56"/>
    <mergeCell ref="B57:B58"/>
    <mergeCell ref="C57:C58"/>
    <mergeCell ref="D57:D58"/>
    <mergeCell ref="E57:E58"/>
    <mergeCell ref="F57:F58"/>
    <mergeCell ref="Q57:Q58"/>
    <mergeCell ref="I57:I58"/>
    <mergeCell ref="J57:J58"/>
    <mergeCell ref="K57:K58"/>
    <mergeCell ref="P59:P60"/>
    <mergeCell ref="K61:K62"/>
    <mergeCell ref="L61:L62"/>
    <mergeCell ref="M61:M62"/>
    <mergeCell ref="P61:P62"/>
    <mergeCell ref="Q61:Q62"/>
    <mergeCell ref="H61:H62"/>
    <mergeCell ref="I61:I62"/>
    <mergeCell ref="J61:J62"/>
    <mergeCell ref="H59:H60"/>
    <mergeCell ref="P57:P58"/>
    <mergeCell ref="B59:B60"/>
    <mergeCell ref="C59:C60"/>
    <mergeCell ref="D59:D60"/>
    <mergeCell ref="B61:B62"/>
    <mergeCell ref="C61:C62"/>
    <mergeCell ref="D61:D62"/>
    <mergeCell ref="E61:E62"/>
    <mergeCell ref="F61:F62"/>
    <mergeCell ref="G61:G62"/>
    <mergeCell ref="E59:E60"/>
    <mergeCell ref="F59:F60"/>
    <mergeCell ref="G59:G60"/>
    <mergeCell ref="B63:B64"/>
    <mergeCell ref="C63:C64"/>
    <mergeCell ref="D63:D64"/>
    <mergeCell ref="E63:E64"/>
    <mergeCell ref="F63:F64"/>
    <mergeCell ref="M63:M64"/>
    <mergeCell ref="P63:P64"/>
    <mergeCell ref="Q63:Q64"/>
    <mergeCell ref="B65:B66"/>
    <mergeCell ref="C65:C66"/>
    <mergeCell ref="D65:D66"/>
    <mergeCell ref="E65:E66"/>
    <mergeCell ref="F65:F66"/>
    <mergeCell ref="G65:G66"/>
    <mergeCell ref="H65:H66"/>
    <mergeCell ref="G63:G64"/>
    <mergeCell ref="H63:H64"/>
    <mergeCell ref="I63:I64"/>
    <mergeCell ref="J63:J64"/>
    <mergeCell ref="K63:K64"/>
    <mergeCell ref="L63:L64"/>
    <mergeCell ref="Q65:Q66"/>
    <mergeCell ref="I65:I66"/>
    <mergeCell ref="J65:J66"/>
    <mergeCell ref="B67:B68"/>
    <mergeCell ref="C67:C68"/>
    <mergeCell ref="D67:D68"/>
    <mergeCell ref="E67:E68"/>
    <mergeCell ref="F67:F68"/>
    <mergeCell ref="G67:G68"/>
    <mergeCell ref="H67:H68"/>
    <mergeCell ref="I67:I68"/>
    <mergeCell ref="J67:J68"/>
    <mergeCell ref="K65:K66"/>
    <mergeCell ref="L65:L66"/>
    <mergeCell ref="M65:M66"/>
    <mergeCell ref="P65:P66"/>
    <mergeCell ref="K67:K68"/>
    <mergeCell ref="L67:L68"/>
    <mergeCell ref="M67:M68"/>
    <mergeCell ref="P67:P68"/>
    <mergeCell ref="Q67:Q68"/>
    <mergeCell ref="Q69:Q70"/>
    <mergeCell ref="B104:B105"/>
    <mergeCell ref="C104:C105"/>
    <mergeCell ref="D104:D105"/>
    <mergeCell ref="E104:E105"/>
    <mergeCell ref="F104:F105"/>
    <mergeCell ref="G104:G105"/>
    <mergeCell ref="H104:H105"/>
    <mergeCell ref="G69:G70"/>
    <mergeCell ref="H69:H70"/>
    <mergeCell ref="I69:I70"/>
    <mergeCell ref="J69:J70"/>
    <mergeCell ref="K69:K70"/>
    <mergeCell ref="L69:L70"/>
    <mergeCell ref="Q104:Q105"/>
    <mergeCell ref="I104:I105"/>
    <mergeCell ref="J104:J105"/>
    <mergeCell ref="P96:P99"/>
    <mergeCell ref="Q96:Q99"/>
    <mergeCell ref="P100:P103"/>
    <mergeCell ref="Q100:Q103"/>
    <mergeCell ref="K73:K74"/>
    <mergeCell ref="L73:L74"/>
    <mergeCell ref="B69:B70"/>
    <mergeCell ref="C69:C70"/>
    <mergeCell ref="D69:D70"/>
    <mergeCell ref="E69:E70"/>
    <mergeCell ref="F69:F70"/>
    <mergeCell ref="M69:M70"/>
    <mergeCell ref="P69:P70"/>
    <mergeCell ref="B75:B83"/>
    <mergeCell ref="C75:C83"/>
    <mergeCell ref="G75:G83"/>
    <mergeCell ref="D75:D83"/>
    <mergeCell ref="P71:P72"/>
    <mergeCell ref="J75:J83"/>
    <mergeCell ref="K75:K83"/>
    <mergeCell ref="L75:L83"/>
    <mergeCell ref="M75:M83"/>
    <mergeCell ref="E75:E83"/>
    <mergeCell ref="F75:F83"/>
    <mergeCell ref="M73:M74"/>
    <mergeCell ref="Q71:Q72"/>
    <mergeCell ref="B73:B74"/>
    <mergeCell ref="C73:C74"/>
    <mergeCell ref="D73:D74"/>
    <mergeCell ref="E73:E74"/>
    <mergeCell ref="F73:F74"/>
    <mergeCell ref="G73:G74"/>
    <mergeCell ref="H73:H74"/>
    <mergeCell ref="I73:I74"/>
    <mergeCell ref="B71:B72"/>
    <mergeCell ref="D71:D72"/>
    <mergeCell ref="E71:E72"/>
    <mergeCell ref="G71:G72"/>
    <mergeCell ref="I71:I72"/>
    <mergeCell ref="J71:J72"/>
    <mergeCell ref="K71:K72"/>
    <mergeCell ref="L71:L72"/>
    <mergeCell ref="M71:M72"/>
    <mergeCell ref="J73:J74"/>
    <mergeCell ref="P73:P74"/>
    <mergeCell ref="Q88:Q91"/>
    <mergeCell ref="P92:P95"/>
    <mergeCell ref="Q92:Q95"/>
    <mergeCell ref="Q73:Q74"/>
    <mergeCell ref="B84:B87"/>
    <mergeCell ref="D84:D87"/>
    <mergeCell ref="E84:E87"/>
    <mergeCell ref="G84:G87"/>
    <mergeCell ref="F84:F87"/>
    <mergeCell ref="H84:H87"/>
    <mergeCell ref="I84:I87"/>
    <mergeCell ref="J84:J87"/>
    <mergeCell ref="K84:K87"/>
    <mergeCell ref="L84:L87"/>
    <mergeCell ref="M84:M87"/>
    <mergeCell ref="C84:C87"/>
    <mergeCell ref="P75:P83"/>
    <mergeCell ref="I75:I83"/>
    <mergeCell ref="H75:H83"/>
    <mergeCell ref="Q75:Q83"/>
    <mergeCell ref="Q84:Q87"/>
    <mergeCell ref="C88:C91"/>
    <mergeCell ref="F88:F91"/>
    <mergeCell ref="P89:P91"/>
    <mergeCell ref="B122:E122"/>
    <mergeCell ref="C123:E123"/>
    <mergeCell ref="F123:I123"/>
    <mergeCell ref="J123:M123"/>
    <mergeCell ref="K104:K105"/>
    <mergeCell ref="B120:Q120"/>
    <mergeCell ref="Q106:Q109"/>
    <mergeCell ref="Q110:Q111"/>
    <mergeCell ref="P104:P105"/>
    <mergeCell ref="B114:D114"/>
    <mergeCell ref="B115:D115"/>
    <mergeCell ref="B116:D116"/>
    <mergeCell ref="B117:D117"/>
    <mergeCell ref="B118:D118"/>
    <mergeCell ref="B119:D119"/>
    <mergeCell ref="P106:P109"/>
    <mergeCell ref="B113:H113"/>
    <mergeCell ref="P110:P111"/>
    <mergeCell ref="B110:B111"/>
    <mergeCell ref="D110:D111"/>
    <mergeCell ref="G110:G111"/>
    <mergeCell ref="C110:C111"/>
    <mergeCell ref="E110:E111"/>
    <mergeCell ref="F110:F111"/>
    <mergeCell ref="B96:B99"/>
    <mergeCell ref="D96:D99"/>
    <mergeCell ref="C96:C99"/>
    <mergeCell ref="E96:E99"/>
    <mergeCell ref="D92:D95"/>
    <mergeCell ref="E92:E95"/>
    <mergeCell ref="C92:C95"/>
    <mergeCell ref="L96:L99"/>
    <mergeCell ref="M96:M99"/>
    <mergeCell ref="F92:F95"/>
    <mergeCell ref="F96:F99"/>
    <mergeCell ref="B127:F127"/>
    <mergeCell ref="C128:E128"/>
    <mergeCell ref="F128:I128"/>
    <mergeCell ref="J128:M128"/>
    <mergeCell ref="B100:B103"/>
    <mergeCell ref="D100:D103"/>
    <mergeCell ref="B106:B109"/>
    <mergeCell ref="C106:C109"/>
    <mergeCell ref="D106:D109"/>
    <mergeCell ref="M104:M105"/>
    <mergeCell ref="C100:C103"/>
    <mergeCell ref="E106:E109"/>
    <mergeCell ref="F106:F109"/>
    <mergeCell ref="G106:G109"/>
    <mergeCell ref="L100:L103"/>
    <mergeCell ref="M100:M103"/>
    <mergeCell ref="H110:H111"/>
    <mergeCell ref="I110:I111"/>
    <mergeCell ref="J110:J111"/>
    <mergeCell ref="K110:K111"/>
    <mergeCell ref="E100:H103"/>
    <mergeCell ref="L106:L109"/>
    <mergeCell ref="M106:M109"/>
    <mergeCell ref="I100:I103"/>
    <mergeCell ref="C140:M140"/>
    <mergeCell ref="C134:E134"/>
    <mergeCell ref="F134:M134"/>
    <mergeCell ref="C135:E135"/>
    <mergeCell ref="F135:M135"/>
    <mergeCell ref="B137:G137"/>
    <mergeCell ref="C138:M138"/>
    <mergeCell ref="C130:E130"/>
    <mergeCell ref="F130:I130"/>
    <mergeCell ref="J130:M130"/>
    <mergeCell ref="B132:D132"/>
    <mergeCell ref="C133:E133"/>
    <mergeCell ref="F133:M133"/>
    <mergeCell ref="C139:M139"/>
    <mergeCell ref="C129:E129"/>
    <mergeCell ref="E88:E91"/>
    <mergeCell ref="F129:I129"/>
    <mergeCell ref="J129:M129"/>
    <mergeCell ref="C124:E124"/>
    <mergeCell ref="F124:I124"/>
    <mergeCell ref="J124:M124"/>
    <mergeCell ref="C125:E125"/>
    <mergeCell ref="F125:I125"/>
    <mergeCell ref="J125:M125"/>
    <mergeCell ref="B112:H112"/>
    <mergeCell ref="L104:L105"/>
    <mergeCell ref="B88:B91"/>
    <mergeCell ref="B92:B95"/>
    <mergeCell ref="D88:D91"/>
    <mergeCell ref="G92:G95"/>
    <mergeCell ref="G96:G99"/>
    <mergeCell ref="G88:G91"/>
    <mergeCell ref="L110:L111"/>
    <mergeCell ref="M110:M111"/>
    <mergeCell ref="H106:H109"/>
    <mergeCell ref="I106:I109"/>
    <mergeCell ref="J106:J109"/>
    <mergeCell ref="K106:K109"/>
    <mergeCell ref="N100:N103"/>
    <mergeCell ref="O100:O103"/>
    <mergeCell ref="M88:M91"/>
    <mergeCell ref="H92:H95"/>
    <mergeCell ref="I92:I95"/>
    <mergeCell ref="J92:J95"/>
    <mergeCell ref="K92:K95"/>
    <mergeCell ref="H96:H99"/>
    <mergeCell ref="I96:I99"/>
    <mergeCell ref="J96:J99"/>
    <mergeCell ref="K96:K99"/>
    <mergeCell ref="L92:L95"/>
    <mergeCell ref="M92:M95"/>
    <mergeCell ref="H88:H91"/>
    <mergeCell ref="I88:I91"/>
    <mergeCell ref="J88:J91"/>
    <mergeCell ref="K88:K91"/>
    <mergeCell ref="J100:J103"/>
    <mergeCell ref="K100:K103"/>
    <mergeCell ref="L88:L91"/>
  </mergeCells>
  <pageMargins left="0.7" right="0.7" top="0.75" bottom="0.75" header="0.3" footer="0.3"/>
  <pageSetup paperSize="9" scale="4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97"/>
  <sheetViews>
    <sheetView topLeftCell="A65" zoomScaleNormal="100" workbookViewId="0">
      <selection activeCell="O68" sqref="O6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customWidth="1"/>
    <col min="14" max="14" width="44.7109375" customWidth="1"/>
    <col min="15" max="15" width="14.8554687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38" t="s">
        <v>573</v>
      </c>
      <c r="C2" s="538"/>
      <c r="D2" s="538"/>
      <c r="E2" s="538"/>
      <c r="F2" s="538"/>
      <c r="G2" s="538"/>
      <c r="H2" s="538"/>
      <c r="I2" s="538"/>
      <c r="J2" s="538"/>
      <c r="K2" s="538"/>
      <c r="L2" s="538"/>
      <c r="M2" s="538"/>
      <c r="N2" s="538"/>
      <c r="O2" s="538"/>
      <c r="P2" s="538"/>
      <c r="Q2" s="538"/>
    </row>
    <row r="3" spans="2:17" ht="15.75" x14ac:dyDescent="0.25">
      <c r="B3" s="6"/>
      <c r="C3" s="6"/>
      <c r="D3" s="6"/>
      <c r="E3" s="6"/>
      <c r="F3" s="6"/>
      <c r="G3" s="6"/>
      <c r="H3" s="6"/>
      <c r="I3" s="6"/>
      <c r="J3" s="6"/>
      <c r="K3" s="6"/>
      <c r="L3" s="6"/>
      <c r="M3" s="6"/>
      <c r="N3" s="6"/>
      <c r="O3" s="6"/>
      <c r="P3" s="6"/>
      <c r="Q3" s="6"/>
    </row>
    <row r="4" spans="2:17" ht="15.75" x14ac:dyDescent="0.25">
      <c r="B4" s="538" t="s">
        <v>574</v>
      </c>
      <c r="C4" s="538"/>
      <c r="D4" s="538"/>
      <c r="E4" s="538"/>
      <c r="F4" s="538"/>
      <c r="G4" s="538"/>
      <c r="H4" s="538"/>
      <c r="I4" s="538"/>
      <c r="J4" s="538"/>
      <c r="K4" s="538"/>
      <c r="L4" s="538"/>
      <c r="M4" s="538"/>
      <c r="N4" s="538"/>
      <c r="O4" s="538"/>
      <c r="P4" s="538"/>
      <c r="Q4" s="538"/>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21.6" customHeight="1" x14ac:dyDescent="0.25">
      <c r="B7" s="312" t="s">
        <v>3</v>
      </c>
      <c r="C7" s="312" t="s">
        <v>58</v>
      </c>
      <c r="D7" s="312"/>
      <c r="E7" s="311" t="s">
        <v>59</v>
      </c>
      <c r="F7" s="311"/>
      <c r="G7" s="311"/>
      <c r="H7" s="311" t="s">
        <v>60</v>
      </c>
      <c r="I7" s="311"/>
      <c r="J7" s="311"/>
      <c r="K7" s="312" t="s">
        <v>61</v>
      </c>
      <c r="L7" s="312"/>
      <c r="M7" s="312"/>
      <c r="N7" s="312"/>
    </row>
    <row r="8" spans="2:17" ht="34.15" customHeight="1"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9" t="s">
        <v>576</v>
      </c>
      <c r="D10" s="364"/>
      <c r="E10" s="369" t="s">
        <v>577</v>
      </c>
      <c r="F10" s="370"/>
      <c r="G10" s="371"/>
      <c r="H10" s="413">
        <v>0</v>
      </c>
      <c r="I10" s="414"/>
      <c r="J10" s="414"/>
      <c r="K10" s="413">
        <v>0</v>
      </c>
      <c r="L10" s="414"/>
      <c r="M10" s="414"/>
      <c r="N10" s="265">
        <f>O47</f>
        <v>2855</v>
      </c>
    </row>
    <row r="11" spans="2:17" ht="15.75" x14ac:dyDescent="0.25">
      <c r="B11" s="362"/>
      <c r="C11" s="367"/>
      <c r="D11" s="368"/>
      <c r="E11" s="375"/>
      <c r="F11" s="376"/>
      <c r="G11" s="377"/>
      <c r="H11" s="379" t="s">
        <v>20</v>
      </c>
      <c r="I11" s="380"/>
      <c r="J11" s="381"/>
      <c r="K11" s="379" t="s">
        <v>575</v>
      </c>
      <c r="L11" s="380"/>
      <c r="M11" s="381"/>
      <c r="N11" s="11" t="s">
        <v>23</v>
      </c>
    </row>
    <row r="12" spans="2:17" ht="15.75" x14ac:dyDescent="0.25">
      <c r="B12" s="360" t="s">
        <v>48</v>
      </c>
      <c r="C12" s="369" t="s">
        <v>578</v>
      </c>
      <c r="D12" s="364"/>
      <c r="E12" s="369" t="s">
        <v>579</v>
      </c>
      <c r="F12" s="370"/>
      <c r="G12" s="371"/>
      <c r="H12" s="415">
        <v>0</v>
      </c>
      <c r="I12" s="416"/>
      <c r="J12" s="416"/>
      <c r="K12" s="415">
        <v>0</v>
      </c>
      <c r="L12" s="416"/>
      <c r="M12" s="416"/>
      <c r="N12" s="12">
        <f>O61</f>
        <v>37856</v>
      </c>
    </row>
    <row r="13" spans="2:17" ht="15.75" x14ac:dyDescent="0.25">
      <c r="B13" s="362"/>
      <c r="C13" s="367"/>
      <c r="D13" s="368"/>
      <c r="E13" s="375"/>
      <c r="F13" s="376"/>
      <c r="G13" s="377"/>
      <c r="H13" s="379" t="s">
        <v>20</v>
      </c>
      <c r="I13" s="380"/>
      <c r="J13" s="381"/>
      <c r="K13" s="379" t="s">
        <v>575</v>
      </c>
      <c r="L13" s="380"/>
      <c r="M13" s="381"/>
      <c r="N13" s="11" t="s">
        <v>23</v>
      </c>
    </row>
    <row r="14" spans="2:17" ht="15.75" x14ac:dyDescent="0.25">
      <c r="B14" s="360" t="s">
        <v>49</v>
      </c>
      <c r="C14" s="369" t="s">
        <v>580</v>
      </c>
      <c r="D14" s="364"/>
      <c r="E14" s="369" t="s">
        <v>437</v>
      </c>
      <c r="F14" s="370"/>
      <c r="G14" s="371"/>
      <c r="H14" s="415">
        <v>0</v>
      </c>
      <c r="I14" s="416"/>
      <c r="J14" s="416"/>
      <c r="K14" s="415">
        <v>0</v>
      </c>
      <c r="L14" s="416"/>
      <c r="M14" s="416"/>
      <c r="N14" s="51">
        <f>O71</f>
        <v>0.15</v>
      </c>
    </row>
    <row r="15" spans="2:17" ht="31.5" customHeight="1" x14ac:dyDescent="0.25">
      <c r="B15" s="362"/>
      <c r="C15" s="367"/>
      <c r="D15" s="368"/>
      <c r="E15" s="375"/>
      <c r="F15" s="376"/>
      <c r="G15" s="377"/>
      <c r="H15" s="379" t="s">
        <v>20</v>
      </c>
      <c r="I15" s="380"/>
      <c r="J15" s="381"/>
      <c r="K15" s="379" t="s">
        <v>575</v>
      </c>
      <c r="L15" s="380"/>
      <c r="M15" s="381"/>
      <c r="N15" s="11" t="s">
        <v>23</v>
      </c>
    </row>
    <row r="18" spans="2:8" ht="15.75" x14ac:dyDescent="0.25">
      <c r="B18" s="310" t="s">
        <v>71</v>
      </c>
      <c r="C18" s="310"/>
      <c r="D18" s="310"/>
      <c r="E18" s="310"/>
      <c r="F18" s="310"/>
      <c r="G18" s="310"/>
    </row>
    <row r="19" spans="2:8" ht="15.75" x14ac:dyDescent="0.25">
      <c r="B19" s="390" t="s">
        <v>72</v>
      </c>
      <c r="C19" s="390"/>
      <c r="D19" s="390"/>
      <c r="E19" s="390"/>
      <c r="F19" s="390" t="s">
        <v>73</v>
      </c>
      <c r="G19" s="390"/>
      <c r="H19" s="390"/>
    </row>
    <row r="20" spans="2:8" ht="15.75" x14ac:dyDescent="0.25">
      <c r="B20" s="391">
        <v>1</v>
      </c>
      <c r="C20" s="391"/>
      <c r="D20" s="391"/>
      <c r="E20" s="391"/>
      <c r="F20" s="391">
        <v>2</v>
      </c>
      <c r="G20" s="391"/>
      <c r="H20" s="391"/>
    </row>
    <row r="21" spans="2:8" ht="15.75" x14ac:dyDescent="0.25">
      <c r="B21" s="392" t="s">
        <v>74</v>
      </c>
      <c r="C21" s="392"/>
      <c r="D21" s="392"/>
      <c r="E21" s="392"/>
      <c r="F21" s="417">
        <f>F22+F24+F28+F32</f>
        <v>4987400.99</v>
      </c>
      <c r="G21" s="417"/>
      <c r="H21" s="417"/>
    </row>
    <row r="22" spans="2:8" ht="15.75" x14ac:dyDescent="0.25">
      <c r="B22" s="392" t="s">
        <v>75</v>
      </c>
      <c r="C22" s="392"/>
      <c r="D22" s="392"/>
      <c r="E22" s="392"/>
      <c r="F22" s="359"/>
      <c r="G22" s="359"/>
      <c r="H22" s="359"/>
    </row>
    <row r="23" spans="2:8" ht="15.75" x14ac:dyDescent="0.25">
      <c r="B23" s="358"/>
      <c r="C23" s="358"/>
      <c r="D23" s="358"/>
      <c r="E23" s="358"/>
      <c r="F23" s="359"/>
      <c r="G23" s="359"/>
      <c r="H23" s="359"/>
    </row>
    <row r="24" spans="2:8" ht="31.15" customHeight="1" x14ac:dyDescent="0.25">
      <c r="B24" s="392" t="s">
        <v>313</v>
      </c>
      <c r="C24" s="392"/>
      <c r="D24" s="392"/>
      <c r="E24" s="392"/>
      <c r="F24" s="417">
        <f>F27</f>
        <v>0</v>
      </c>
      <c r="G24" s="417"/>
      <c r="H24" s="417"/>
    </row>
    <row r="25" spans="2:8" ht="15.75" x14ac:dyDescent="0.25">
      <c r="B25" s="358" t="s">
        <v>253</v>
      </c>
      <c r="C25" s="358"/>
      <c r="D25" s="358"/>
      <c r="E25" s="358"/>
      <c r="F25" s="359"/>
      <c r="G25" s="359"/>
      <c r="H25" s="359"/>
    </row>
    <row r="26" spans="2:8" ht="31.5" customHeight="1" x14ac:dyDescent="0.25">
      <c r="B26" s="358" t="s">
        <v>254</v>
      </c>
      <c r="C26" s="358"/>
      <c r="D26" s="358"/>
      <c r="E26" s="358"/>
      <c r="F26" s="359"/>
      <c r="G26" s="359"/>
      <c r="H26" s="359"/>
    </row>
    <row r="27" spans="2:8" ht="15.75" x14ac:dyDescent="0.25">
      <c r="B27" s="358" t="s">
        <v>76</v>
      </c>
      <c r="C27" s="358"/>
      <c r="D27" s="358"/>
      <c r="E27" s="358"/>
      <c r="F27" s="359"/>
      <c r="G27" s="359"/>
      <c r="H27" s="359"/>
    </row>
    <row r="28" spans="2:8" ht="15.75" x14ac:dyDescent="0.25">
      <c r="B28" s="392" t="s">
        <v>314</v>
      </c>
      <c r="C28" s="392"/>
      <c r="D28" s="392"/>
      <c r="E28" s="392"/>
      <c r="F28" s="417">
        <f>F31</f>
        <v>4987400.99</v>
      </c>
      <c r="G28" s="417"/>
      <c r="H28" s="417"/>
    </row>
    <row r="29" spans="2:8" ht="15.75" x14ac:dyDescent="0.25">
      <c r="B29" s="358" t="s">
        <v>255</v>
      </c>
      <c r="C29" s="358"/>
      <c r="D29" s="358"/>
      <c r="E29" s="358"/>
      <c r="F29" s="359"/>
      <c r="G29" s="359"/>
      <c r="H29" s="359"/>
    </row>
    <row r="30" spans="2:8" ht="31.5" customHeight="1" x14ac:dyDescent="0.25">
      <c r="B30" s="358" t="s">
        <v>256</v>
      </c>
      <c r="C30" s="358"/>
      <c r="D30" s="358"/>
      <c r="E30" s="358"/>
      <c r="F30" s="359"/>
      <c r="G30" s="359"/>
      <c r="H30" s="359"/>
    </row>
    <row r="31" spans="2:8" ht="15.75" x14ac:dyDescent="0.25">
      <c r="B31" s="358" t="s">
        <v>77</v>
      </c>
      <c r="C31" s="358"/>
      <c r="D31" s="358"/>
      <c r="E31" s="358"/>
      <c r="F31" s="359">
        <f>L75</f>
        <v>4987400.99</v>
      </c>
      <c r="G31" s="359"/>
      <c r="H31" s="359"/>
    </row>
    <row r="32" spans="2:8" ht="15.75" x14ac:dyDescent="0.25">
      <c r="B32" s="392" t="s">
        <v>257</v>
      </c>
      <c r="C32" s="392"/>
      <c r="D32" s="392"/>
      <c r="E32" s="392"/>
      <c r="F32" s="359"/>
      <c r="G32" s="359"/>
      <c r="H32" s="359"/>
    </row>
    <row r="33" spans="2:17" ht="15.75" x14ac:dyDescent="0.25">
      <c r="B33" s="358"/>
      <c r="C33" s="358"/>
      <c r="D33" s="358"/>
      <c r="E33" s="358"/>
      <c r="F33" s="359"/>
      <c r="G33" s="359"/>
      <c r="H33" s="359"/>
    </row>
    <row r="34" spans="2:17" ht="15.75" x14ac:dyDescent="0.25">
      <c r="B34" s="392" t="s">
        <v>78</v>
      </c>
      <c r="C34" s="392"/>
      <c r="D34" s="392"/>
      <c r="E34" s="392"/>
      <c r="F34" s="417">
        <f>SUM(F35:H37)</f>
        <v>880129.61</v>
      </c>
      <c r="G34" s="417"/>
      <c r="H34" s="417"/>
    </row>
    <row r="35" spans="2:17" ht="15.75" x14ac:dyDescent="0.25">
      <c r="B35" s="358" t="s">
        <v>79</v>
      </c>
      <c r="C35" s="358"/>
      <c r="D35" s="358"/>
      <c r="E35" s="358"/>
      <c r="F35" s="359">
        <f>M75</f>
        <v>880129.61</v>
      </c>
      <c r="G35" s="359"/>
      <c r="H35" s="359"/>
    </row>
    <row r="36" spans="2:17" ht="15.75" x14ac:dyDescent="0.25">
      <c r="B36" s="358" t="s">
        <v>80</v>
      </c>
      <c r="C36" s="358"/>
      <c r="D36" s="358"/>
      <c r="E36" s="358"/>
      <c r="F36" s="359">
        <v>0</v>
      </c>
      <c r="G36" s="359"/>
      <c r="H36" s="359"/>
    </row>
    <row r="37" spans="2:17" ht="15.75" x14ac:dyDescent="0.25">
      <c r="B37" s="358" t="s">
        <v>81</v>
      </c>
      <c r="C37" s="358"/>
      <c r="D37" s="358"/>
      <c r="E37" s="358"/>
      <c r="F37" s="359">
        <v>0</v>
      </c>
      <c r="G37" s="359"/>
      <c r="H37" s="359"/>
    </row>
    <row r="38" spans="2:17" ht="15.75" x14ac:dyDescent="0.25">
      <c r="B38" s="392" t="s">
        <v>82</v>
      </c>
      <c r="C38" s="392"/>
      <c r="D38" s="392"/>
      <c r="E38" s="392"/>
      <c r="F38" s="417">
        <f>F21+F34</f>
        <v>5867530.6000000006</v>
      </c>
      <c r="G38" s="417"/>
      <c r="H38" s="417"/>
    </row>
    <row r="40" spans="2:17" ht="15.75" x14ac:dyDescent="0.25">
      <c r="B40" s="310" t="s">
        <v>83</v>
      </c>
      <c r="C40" s="310"/>
      <c r="D40" s="310"/>
      <c r="E40" s="310"/>
      <c r="F40" s="310"/>
      <c r="G40" s="310"/>
      <c r="H40" s="310"/>
    </row>
    <row r="41" spans="2:17" ht="16.149999999999999" customHeight="1" x14ac:dyDescent="0.25">
      <c r="B41" s="407" t="s">
        <v>84</v>
      </c>
      <c r="C41" s="311" t="s">
        <v>85</v>
      </c>
      <c r="D41" s="311" t="s">
        <v>86</v>
      </c>
      <c r="E41" s="311" t="s">
        <v>87</v>
      </c>
      <c r="F41" s="311" t="s">
        <v>88</v>
      </c>
      <c r="G41" s="311" t="s">
        <v>89</v>
      </c>
      <c r="H41" s="311" t="s">
        <v>90</v>
      </c>
      <c r="I41" s="311" t="s">
        <v>91</v>
      </c>
      <c r="J41" s="311"/>
      <c r="K41" s="311"/>
      <c r="L41" s="311"/>
      <c r="M41" s="311"/>
      <c r="N41" s="311" t="s">
        <v>6</v>
      </c>
      <c r="O41" s="311"/>
      <c r="P41" s="311" t="s">
        <v>92</v>
      </c>
      <c r="Q41" s="311" t="s">
        <v>93</v>
      </c>
    </row>
    <row r="42" spans="2:17" ht="46.9" customHeight="1" x14ac:dyDescent="0.25">
      <c r="B42" s="408"/>
      <c r="C42" s="311"/>
      <c r="D42" s="311"/>
      <c r="E42" s="311"/>
      <c r="F42" s="311"/>
      <c r="G42" s="311"/>
      <c r="H42" s="311"/>
      <c r="I42" s="311" t="s">
        <v>45</v>
      </c>
      <c r="J42" s="311" t="s">
        <v>94</v>
      </c>
      <c r="K42" s="311"/>
      <c r="L42" s="311"/>
      <c r="M42" s="311" t="s">
        <v>753</v>
      </c>
      <c r="N42" s="311" t="s">
        <v>96</v>
      </c>
      <c r="O42" s="311" t="s">
        <v>97</v>
      </c>
      <c r="P42" s="311"/>
      <c r="Q42" s="311"/>
    </row>
    <row r="43" spans="2:17" ht="96" customHeight="1" x14ac:dyDescent="0.25">
      <c r="B43" s="409"/>
      <c r="C43" s="311"/>
      <c r="D43" s="311"/>
      <c r="E43" s="311"/>
      <c r="F43" s="311"/>
      <c r="G43" s="311"/>
      <c r="H43" s="311"/>
      <c r="I43" s="311"/>
      <c r="J43" s="3" t="s">
        <v>98</v>
      </c>
      <c r="K43" s="3" t="s">
        <v>99</v>
      </c>
      <c r="L43" s="3" t="s">
        <v>100</v>
      </c>
      <c r="M43" s="311"/>
      <c r="N43" s="311"/>
      <c r="O43" s="311"/>
      <c r="P43" s="311"/>
      <c r="Q43" s="311"/>
    </row>
    <row r="44" spans="2:17" ht="15.75" x14ac:dyDescent="0.25">
      <c r="B44" s="4">
        <v>1</v>
      </c>
      <c r="C44" s="4">
        <v>2</v>
      </c>
      <c r="D44" s="4">
        <v>3</v>
      </c>
      <c r="E44" s="4">
        <v>4</v>
      </c>
      <c r="F44" s="4">
        <v>5</v>
      </c>
      <c r="G44" s="4">
        <v>6</v>
      </c>
      <c r="H44" s="4">
        <v>7</v>
      </c>
      <c r="I44" s="4">
        <v>8</v>
      </c>
      <c r="J44" s="4">
        <v>9</v>
      </c>
      <c r="K44" s="4">
        <v>10</v>
      </c>
      <c r="L44" s="4">
        <v>11</v>
      </c>
      <c r="M44" s="4">
        <v>12</v>
      </c>
      <c r="N44" s="4">
        <v>13</v>
      </c>
      <c r="O44" s="4">
        <v>14</v>
      </c>
      <c r="P44" s="4">
        <v>15</v>
      </c>
      <c r="Q44" s="4">
        <v>16</v>
      </c>
    </row>
    <row r="45" spans="2:17" ht="15.75" x14ac:dyDescent="0.25">
      <c r="B45" s="410" t="s">
        <v>723</v>
      </c>
      <c r="C45" s="324" t="s">
        <v>101</v>
      </c>
      <c r="D45" s="293"/>
      <c r="E45" s="293"/>
      <c r="F45" s="293" t="s">
        <v>261</v>
      </c>
      <c r="G45" s="293" t="s">
        <v>262</v>
      </c>
      <c r="H45" s="324" t="s">
        <v>102</v>
      </c>
      <c r="I45" s="336">
        <f>SUM(I52:I58)</f>
        <v>5002061.54</v>
      </c>
      <c r="J45" s="336">
        <f>SUM(J52:J58)</f>
        <v>0</v>
      </c>
      <c r="K45" s="336">
        <f>SUM(K52:K58)</f>
        <v>0</v>
      </c>
      <c r="L45" s="336">
        <f>SUM(L52:L58)</f>
        <v>4251752.29</v>
      </c>
      <c r="M45" s="336">
        <f>SUM(M52:M58)</f>
        <v>750309.25</v>
      </c>
      <c r="N45" s="293" t="s">
        <v>581</v>
      </c>
      <c r="O45" s="51">
        <f>O52+O56</f>
        <v>4444975.0299999993</v>
      </c>
      <c r="P45" s="416"/>
      <c r="Q45" s="324"/>
    </row>
    <row r="46" spans="2:17" ht="33" customHeight="1" x14ac:dyDescent="0.25">
      <c r="B46" s="411"/>
      <c r="C46" s="325"/>
      <c r="D46" s="296"/>
      <c r="E46" s="296"/>
      <c r="F46" s="296"/>
      <c r="G46" s="296"/>
      <c r="H46" s="325"/>
      <c r="I46" s="337"/>
      <c r="J46" s="337"/>
      <c r="K46" s="337"/>
      <c r="L46" s="337"/>
      <c r="M46" s="337"/>
      <c r="N46" s="297"/>
      <c r="O46" s="11" t="s">
        <v>23</v>
      </c>
      <c r="P46" s="418"/>
      <c r="Q46" s="325"/>
    </row>
    <row r="47" spans="2:17" ht="15.75" x14ac:dyDescent="0.25">
      <c r="B47" s="411"/>
      <c r="C47" s="325"/>
      <c r="D47" s="296"/>
      <c r="E47" s="296"/>
      <c r="F47" s="296"/>
      <c r="G47" s="296"/>
      <c r="H47" s="325"/>
      <c r="I47" s="337"/>
      <c r="J47" s="337"/>
      <c r="K47" s="337"/>
      <c r="L47" s="337"/>
      <c r="M47" s="337"/>
      <c r="N47" s="293" t="s">
        <v>582</v>
      </c>
      <c r="O47" s="97">
        <f>O53+O57</f>
        <v>2855</v>
      </c>
      <c r="P47" s="418"/>
      <c r="Q47" s="325"/>
    </row>
    <row r="48" spans="2:17" ht="15.75" x14ac:dyDescent="0.25">
      <c r="B48" s="411"/>
      <c r="C48" s="325"/>
      <c r="D48" s="296"/>
      <c r="E48" s="296"/>
      <c r="F48" s="296"/>
      <c r="G48" s="296"/>
      <c r="H48" s="325"/>
      <c r="I48" s="337"/>
      <c r="J48" s="337"/>
      <c r="K48" s="337"/>
      <c r="L48" s="337"/>
      <c r="M48" s="337"/>
      <c r="N48" s="296"/>
      <c r="O48" s="264"/>
      <c r="P48" s="418"/>
      <c r="Q48" s="325"/>
    </row>
    <row r="49" spans="2:17" ht="31.5" customHeight="1" x14ac:dyDescent="0.25">
      <c r="B49" s="411"/>
      <c r="C49" s="325"/>
      <c r="D49" s="296"/>
      <c r="E49" s="296"/>
      <c r="F49" s="296"/>
      <c r="G49" s="296"/>
      <c r="H49" s="325"/>
      <c r="I49" s="337"/>
      <c r="J49" s="337"/>
      <c r="K49" s="337"/>
      <c r="L49" s="337"/>
      <c r="M49" s="337"/>
      <c r="N49" s="297"/>
      <c r="O49" s="11" t="s">
        <v>23</v>
      </c>
      <c r="P49" s="418"/>
      <c r="Q49" s="325"/>
    </row>
    <row r="50" spans="2:17" ht="15.75" x14ac:dyDescent="0.25">
      <c r="B50" s="411"/>
      <c r="C50" s="325"/>
      <c r="D50" s="296"/>
      <c r="E50" s="296"/>
      <c r="F50" s="296"/>
      <c r="G50" s="296"/>
      <c r="H50" s="325"/>
      <c r="I50" s="337"/>
      <c r="J50" s="337"/>
      <c r="K50" s="337"/>
      <c r="L50" s="337"/>
      <c r="M50" s="337"/>
      <c r="N50" s="293" t="s">
        <v>583</v>
      </c>
      <c r="O50" s="12">
        <f>O55+O58</f>
        <v>2</v>
      </c>
      <c r="P50" s="418"/>
      <c r="Q50" s="325"/>
    </row>
    <row r="51" spans="2:17" ht="15.75" x14ac:dyDescent="0.25">
      <c r="B51" s="411"/>
      <c r="C51" s="325"/>
      <c r="D51" s="296"/>
      <c r="E51" s="296"/>
      <c r="F51" s="296"/>
      <c r="G51" s="296"/>
      <c r="H51" s="325"/>
      <c r="I51" s="337"/>
      <c r="J51" s="337"/>
      <c r="K51" s="337"/>
      <c r="L51" s="337"/>
      <c r="M51" s="337"/>
      <c r="N51" s="297"/>
      <c r="O51" s="11" t="s">
        <v>23</v>
      </c>
      <c r="P51" s="418"/>
      <c r="Q51" s="325"/>
    </row>
    <row r="52" spans="2:17" ht="47.25" x14ac:dyDescent="0.25">
      <c r="B52" s="293" t="s">
        <v>584</v>
      </c>
      <c r="C52" s="345"/>
      <c r="D52" s="293" t="s">
        <v>287</v>
      </c>
      <c r="E52" s="324"/>
      <c r="F52" s="351"/>
      <c r="G52" s="293" t="s">
        <v>262</v>
      </c>
      <c r="H52" s="345"/>
      <c r="I52" s="343">
        <f>SUM(J52:M55)</f>
        <v>707938.22</v>
      </c>
      <c r="J52" s="343">
        <v>0</v>
      </c>
      <c r="K52" s="343">
        <v>0</v>
      </c>
      <c r="L52" s="336">
        <v>601747.48</v>
      </c>
      <c r="M52" s="343">
        <v>106190.74</v>
      </c>
      <c r="N52" s="27" t="s">
        <v>581</v>
      </c>
      <c r="O52" s="39">
        <v>600000</v>
      </c>
      <c r="P52" s="324" t="s">
        <v>362</v>
      </c>
      <c r="Q52" s="324" t="s">
        <v>347</v>
      </c>
    </row>
    <row r="53" spans="2:17" ht="18" customHeight="1" x14ac:dyDescent="0.25">
      <c r="B53" s="296"/>
      <c r="C53" s="346"/>
      <c r="D53" s="296"/>
      <c r="E53" s="325"/>
      <c r="F53" s="352"/>
      <c r="G53" s="296"/>
      <c r="H53" s="346"/>
      <c r="I53" s="344"/>
      <c r="J53" s="344"/>
      <c r="K53" s="344"/>
      <c r="L53" s="337"/>
      <c r="M53" s="344"/>
      <c r="N53" s="293" t="s">
        <v>582</v>
      </c>
      <c r="O53" s="265">
        <v>455</v>
      </c>
      <c r="P53" s="325"/>
      <c r="Q53" s="325"/>
    </row>
    <row r="54" spans="2:17" ht="33" customHeight="1" x14ac:dyDescent="0.25">
      <c r="B54" s="296"/>
      <c r="C54" s="346"/>
      <c r="D54" s="296"/>
      <c r="E54" s="325"/>
      <c r="F54" s="352"/>
      <c r="G54" s="296"/>
      <c r="H54" s="346"/>
      <c r="I54" s="344"/>
      <c r="J54" s="344"/>
      <c r="K54" s="344"/>
      <c r="L54" s="337"/>
      <c r="M54" s="344"/>
      <c r="N54" s="297"/>
      <c r="O54" s="193"/>
      <c r="P54" s="325"/>
      <c r="Q54" s="325"/>
    </row>
    <row r="55" spans="2:17" ht="31.5" x14ac:dyDescent="0.25">
      <c r="B55" s="296"/>
      <c r="C55" s="346"/>
      <c r="D55" s="296"/>
      <c r="E55" s="325"/>
      <c r="F55" s="352"/>
      <c r="G55" s="296"/>
      <c r="H55" s="346"/>
      <c r="I55" s="344"/>
      <c r="J55" s="344"/>
      <c r="K55" s="344"/>
      <c r="L55" s="337"/>
      <c r="M55" s="344"/>
      <c r="N55" s="27" t="s">
        <v>585</v>
      </c>
      <c r="O55" s="39">
        <v>1</v>
      </c>
      <c r="P55" s="325"/>
      <c r="Q55" s="325"/>
    </row>
    <row r="56" spans="2:17" ht="53.25" customHeight="1" x14ac:dyDescent="0.25">
      <c r="B56" s="293" t="s">
        <v>706</v>
      </c>
      <c r="C56" s="345"/>
      <c r="D56" s="293" t="s">
        <v>586</v>
      </c>
      <c r="E56" s="293" t="s">
        <v>409</v>
      </c>
      <c r="F56" s="351"/>
      <c r="G56" s="293" t="s">
        <v>262</v>
      </c>
      <c r="H56" s="345"/>
      <c r="I56" s="343">
        <f>SUM(J56:M58)</f>
        <v>4294123.32</v>
      </c>
      <c r="J56" s="343">
        <v>0</v>
      </c>
      <c r="K56" s="343">
        <v>0</v>
      </c>
      <c r="L56" s="343">
        <v>3650004.81</v>
      </c>
      <c r="M56" s="343">
        <v>644118.51</v>
      </c>
      <c r="N56" s="27" t="s">
        <v>581</v>
      </c>
      <c r="O56" s="64">
        <v>3844975.03</v>
      </c>
      <c r="P56" s="324" t="s">
        <v>357</v>
      </c>
      <c r="Q56" s="324" t="s">
        <v>528</v>
      </c>
    </row>
    <row r="57" spans="2:17" ht="74.45" customHeight="1" x14ac:dyDescent="0.25">
      <c r="B57" s="296"/>
      <c r="C57" s="346"/>
      <c r="D57" s="296"/>
      <c r="E57" s="296"/>
      <c r="F57" s="352"/>
      <c r="G57" s="296"/>
      <c r="H57" s="346"/>
      <c r="I57" s="344"/>
      <c r="J57" s="344"/>
      <c r="K57" s="344"/>
      <c r="L57" s="344"/>
      <c r="M57" s="344"/>
      <c r="N57" s="27" t="s">
        <v>582</v>
      </c>
      <c r="O57" s="39">
        <v>2400</v>
      </c>
      <c r="P57" s="325"/>
      <c r="Q57" s="325"/>
    </row>
    <row r="58" spans="2:17" ht="53.25" customHeight="1" x14ac:dyDescent="0.25">
      <c r="B58" s="296"/>
      <c r="C58" s="346"/>
      <c r="D58" s="296"/>
      <c r="E58" s="296"/>
      <c r="F58" s="352"/>
      <c r="G58" s="296"/>
      <c r="H58" s="346"/>
      <c r="I58" s="344"/>
      <c r="J58" s="344"/>
      <c r="K58" s="344"/>
      <c r="L58" s="344"/>
      <c r="M58" s="344"/>
      <c r="N58" s="27" t="s">
        <v>585</v>
      </c>
      <c r="O58" s="25">
        <v>1</v>
      </c>
      <c r="P58" s="325"/>
      <c r="Q58" s="325"/>
    </row>
    <row r="59" spans="2:17" ht="15.75" x14ac:dyDescent="0.25">
      <c r="B59" s="410" t="s">
        <v>724</v>
      </c>
      <c r="C59" s="345"/>
      <c r="D59" s="293"/>
      <c r="E59" s="293"/>
      <c r="F59" s="345"/>
      <c r="G59" s="293" t="s">
        <v>262</v>
      </c>
      <c r="H59" s="345"/>
      <c r="I59" s="336">
        <f>SUM(I63:I68)</f>
        <v>759589.06</v>
      </c>
      <c r="J59" s="336">
        <f t="shared" ref="J59:M59" si="0">SUM(J63:J68)</f>
        <v>0</v>
      </c>
      <c r="K59" s="336">
        <f t="shared" si="0"/>
        <v>0</v>
      </c>
      <c r="L59" s="336">
        <f t="shared" si="0"/>
        <v>645650.69999999995</v>
      </c>
      <c r="M59" s="336">
        <f t="shared" si="0"/>
        <v>113938.36</v>
      </c>
      <c r="N59" s="293" t="s">
        <v>588</v>
      </c>
      <c r="O59" s="64">
        <f>O63+O65+O67</f>
        <v>12.45</v>
      </c>
      <c r="P59" s="545"/>
      <c r="Q59" s="324"/>
    </row>
    <row r="60" spans="2:17" ht="48" customHeight="1" x14ac:dyDescent="0.25">
      <c r="B60" s="411"/>
      <c r="C60" s="346"/>
      <c r="D60" s="296"/>
      <c r="E60" s="296"/>
      <c r="F60" s="346"/>
      <c r="G60" s="296"/>
      <c r="H60" s="346"/>
      <c r="I60" s="337"/>
      <c r="J60" s="337"/>
      <c r="K60" s="337"/>
      <c r="L60" s="337"/>
      <c r="M60" s="337"/>
      <c r="N60" s="297"/>
      <c r="O60" s="11" t="s">
        <v>23</v>
      </c>
      <c r="P60" s="546"/>
      <c r="Q60" s="325"/>
    </row>
    <row r="61" spans="2:17" ht="15.75" x14ac:dyDescent="0.25">
      <c r="B61" s="411"/>
      <c r="C61" s="346"/>
      <c r="D61" s="296"/>
      <c r="E61" s="296"/>
      <c r="F61" s="346"/>
      <c r="G61" s="296"/>
      <c r="H61" s="346"/>
      <c r="I61" s="337"/>
      <c r="J61" s="337"/>
      <c r="K61" s="337"/>
      <c r="L61" s="337"/>
      <c r="M61" s="337"/>
      <c r="N61" s="293" t="s">
        <v>589</v>
      </c>
      <c r="O61" s="79">
        <f>O64+O66+O68</f>
        <v>37856</v>
      </c>
      <c r="P61" s="546"/>
      <c r="Q61" s="325"/>
    </row>
    <row r="62" spans="2:17" ht="31.5" customHeight="1" x14ac:dyDescent="0.25">
      <c r="B62" s="411"/>
      <c r="C62" s="346"/>
      <c r="D62" s="296"/>
      <c r="E62" s="296"/>
      <c r="F62" s="346"/>
      <c r="G62" s="296"/>
      <c r="H62" s="346"/>
      <c r="I62" s="337"/>
      <c r="J62" s="337"/>
      <c r="K62" s="337"/>
      <c r="L62" s="337"/>
      <c r="M62" s="337"/>
      <c r="N62" s="297"/>
      <c r="O62" s="11" t="s">
        <v>23</v>
      </c>
      <c r="P62" s="546"/>
      <c r="Q62" s="325"/>
    </row>
    <row r="63" spans="2:17" ht="63" x14ac:dyDescent="0.25">
      <c r="B63" s="293" t="s">
        <v>590</v>
      </c>
      <c r="C63" s="345"/>
      <c r="D63" s="293" t="s">
        <v>272</v>
      </c>
      <c r="E63" s="324"/>
      <c r="F63" s="345"/>
      <c r="G63" s="293" t="s">
        <v>262</v>
      </c>
      <c r="H63" s="345"/>
      <c r="I63" s="336">
        <f>SUM(J63:M64)</f>
        <v>250000</v>
      </c>
      <c r="J63" s="336">
        <v>0</v>
      </c>
      <c r="K63" s="336">
        <v>0</v>
      </c>
      <c r="L63" s="336">
        <v>212500</v>
      </c>
      <c r="M63" s="336">
        <v>37500</v>
      </c>
      <c r="N63" s="31" t="s">
        <v>588</v>
      </c>
      <c r="O63" s="45">
        <v>6</v>
      </c>
      <c r="P63" s="324" t="s">
        <v>357</v>
      </c>
      <c r="Q63" s="324" t="s">
        <v>351</v>
      </c>
    </row>
    <row r="64" spans="2:17" ht="47.25" x14ac:dyDescent="0.25">
      <c r="B64" s="296"/>
      <c r="C64" s="346"/>
      <c r="D64" s="296"/>
      <c r="E64" s="325"/>
      <c r="F64" s="346"/>
      <c r="G64" s="296"/>
      <c r="H64" s="346"/>
      <c r="I64" s="337"/>
      <c r="J64" s="337"/>
      <c r="K64" s="337"/>
      <c r="L64" s="337"/>
      <c r="M64" s="337"/>
      <c r="N64" s="27" t="s">
        <v>589</v>
      </c>
      <c r="O64" s="39">
        <v>8000</v>
      </c>
      <c r="P64" s="325"/>
      <c r="Q64" s="325"/>
    </row>
    <row r="65" spans="2:17" ht="63" x14ac:dyDescent="0.25">
      <c r="B65" s="293" t="s">
        <v>591</v>
      </c>
      <c r="C65" s="345"/>
      <c r="D65" s="293" t="s">
        <v>287</v>
      </c>
      <c r="E65" s="324"/>
      <c r="F65" s="345"/>
      <c r="G65" s="293" t="s">
        <v>262</v>
      </c>
      <c r="H65" s="345"/>
      <c r="I65" s="336">
        <f>SUM(J65:M66)</f>
        <v>209589.06</v>
      </c>
      <c r="J65" s="336">
        <v>0</v>
      </c>
      <c r="K65" s="336">
        <v>0</v>
      </c>
      <c r="L65" s="336">
        <v>178150.7</v>
      </c>
      <c r="M65" s="336">
        <v>31438.36</v>
      </c>
      <c r="N65" s="31" t="s">
        <v>588</v>
      </c>
      <c r="O65" s="45">
        <v>3</v>
      </c>
      <c r="P65" s="324" t="s">
        <v>362</v>
      </c>
      <c r="Q65" s="324" t="s">
        <v>347</v>
      </c>
    </row>
    <row r="66" spans="2:17" ht="47.25" x14ac:dyDescent="0.25">
      <c r="B66" s="296"/>
      <c r="C66" s="346"/>
      <c r="D66" s="296"/>
      <c r="E66" s="325"/>
      <c r="F66" s="346"/>
      <c r="G66" s="296"/>
      <c r="H66" s="346"/>
      <c r="I66" s="337"/>
      <c r="J66" s="337"/>
      <c r="K66" s="337"/>
      <c r="L66" s="337"/>
      <c r="M66" s="337"/>
      <c r="N66" s="27" t="s">
        <v>589</v>
      </c>
      <c r="O66" s="39">
        <v>25000</v>
      </c>
      <c r="P66" s="325"/>
      <c r="Q66" s="325"/>
    </row>
    <row r="67" spans="2:17" ht="63" x14ac:dyDescent="0.25">
      <c r="B67" s="293" t="s">
        <v>592</v>
      </c>
      <c r="C67" s="345"/>
      <c r="D67" s="293" t="s">
        <v>299</v>
      </c>
      <c r="E67" s="324"/>
      <c r="F67" s="345"/>
      <c r="G67" s="293" t="s">
        <v>262</v>
      </c>
      <c r="H67" s="345"/>
      <c r="I67" s="336">
        <f>SUM(J67:M68)</f>
        <v>300000</v>
      </c>
      <c r="J67" s="336">
        <v>0</v>
      </c>
      <c r="K67" s="336">
        <v>0</v>
      </c>
      <c r="L67" s="336">
        <v>255000</v>
      </c>
      <c r="M67" s="336">
        <v>45000</v>
      </c>
      <c r="N67" s="31" t="s">
        <v>588</v>
      </c>
      <c r="O67" s="65">
        <v>3.45</v>
      </c>
      <c r="P67" s="324" t="s">
        <v>362</v>
      </c>
      <c r="Q67" s="324" t="s">
        <v>321</v>
      </c>
    </row>
    <row r="68" spans="2:17" ht="47.25" x14ac:dyDescent="0.25">
      <c r="B68" s="296"/>
      <c r="C68" s="346"/>
      <c r="D68" s="296"/>
      <c r="E68" s="325"/>
      <c r="F68" s="346"/>
      <c r="G68" s="296"/>
      <c r="H68" s="346"/>
      <c r="I68" s="337"/>
      <c r="J68" s="337"/>
      <c r="K68" s="337"/>
      <c r="L68" s="337"/>
      <c r="M68" s="337"/>
      <c r="N68" s="27" t="s">
        <v>589</v>
      </c>
      <c r="O68" s="39">
        <v>4856</v>
      </c>
      <c r="P68" s="325"/>
      <c r="Q68" s="325"/>
    </row>
    <row r="69" spans="2:17" ht="15.75" x14ac:dyDescent="0.25">
      <c r="B69" s="410" t="s">
        <v>725</v>
      </c>
      <c r="C69" s="345"/>
      <c r="D69" s="293"/>
      <c r="E69" s="293"/>
      <c r="F69" s="345"/>
      <c r="G69" s="293" t="s">
        <v>262</v>
      </c>
      <c r="H69" s="345"/>
      <c r="I69" s="336">
        <f>I73</f>
        <v>105880</v>
      </c>
      <c r="J69" s="336">
        <f t="shared" ref="J69:M69" si="1">J73</f>
        <v>0</v>
      </c>
      <c r="K69" s="336">
        <f t="shared" si="1"/>
        <v>0</v>
      </c>
      <c r="L69" s="336">
        <f t="shared" si="1"/>
        <v>89998</v>
      </c>
      <c r="M69" s="336">
        <f t="shared" si="1"/>
        <v>15882</v>
      </c>
      <c r="N69" s="293" t="s">
        <v>593</v>
      </c>
      <c r="O69" s="64">
        <f>O73</f>
        <v>0.15</v>
      </c>
      <c r="P69" s="545"/>
      <c r="Q69" s="324"/>
    </row>
    <row r="70" spans="2:17" ht="35.25" customHeight="1" x14ac:dyDescent="0.25">
      <c r="B70" s="411"/>
      <c r="C70" s="346"/>
      <c r="D70" s="296"/>
      <c r="E70" s="296"/>
      <c r="F70" s="346"/>
      <c r="G70" s="296"/>
      <c r="H70" s="346"/>
      <c r="I70" s="337"/>
      <c r="J70" s="337"/>
      <c r="K70" s="337"/>
      <c r="L70" s="337"/>
      <c r="M70" s="337"/>
      <c r="N70" s="297"/>
      <c r="O70" s="11" t="s">
        <v>23</v>
      </c>
      <c r="P70" s="546"/>
      <c r="Q70" s="325"/>
    </row>
    <row r="71" spans="2:17" ht="15.75" x14ac:dyDescent="0.25">
      <c r="B71" s="411"/>
      <c r="C71" s="346"/>
      <c r="D71" s="296"/>
      <c r="E71" s="296"/>
      <c r="F71" s="346"/>
      <c r="G71" s="296"/>
      <c r="H71" s="346"/>
      <c r="I71" s="337"/>
      <c r="J71" s="337"/>
      <c r="K71" s="337"/>
      <c r="L71" s="337"/>
      <c r="M71" s="337"/>
      <c r="N71" s="293" t="s">
        <v>594</v>
      </c>
      <c r="O71" s="73">
        <f>O74</f>
        <v>0.15</v>
      </c>
      <c r="P71" s="546"/>
      <c r="Q71" s="325"/>
    </row>
    <row r="72" spans="2:17" ht="47.25" customHeight="1" x14ac:dyDescent="0.25">
      <c r="B72" s="411"/>
      <c r="C72" s="346"/>
      <c r="D72" s="296"/>
      <c r="E72" s="296"/>
      <c r="F72" s="346"/>
      <c r="G72" s="296"/>
      <c r="H72" s="346"/>
      <c r="I72" s="337"/>
      <c r="J72" s="337"/>
      <c r="K72" s="337"/>
      <c r="L72" s="337"/>
      <c r="M72" s="337"/>
      <c r="N72" s="297"/>
      <c r="O72" s="11" t="s">
        <v>23</v>
      </c>
      <c r="P72" s="546"/>
      <c r="Q72" s="325"/>
    </row>
    <row r="73" spans="2:17" ht="47.25" x14ac:dyDescent="0.25">
      <c r="B73" s="293" t="s">
        <v>595</v>
      </c>
      <c r="C73" s="345"/>
      <c r="D73" s="293" t="s">
        <v>272</v>
      </c>
      <c r="E73" s="324"/>
      <c r="F73" s="351"/>
      <c r="G73" s="293" t="s">
        <v>262</v>
      </c>
      <c r="H73" s="345"/>
      <c r="I73" s="343">
        <f>SUM(J73:M74)</f>
        <v>105880</v>
      </c>
      <c r="J73" s="343">
        <v>0</v>
      </c>
      <c r="K73" s="343">
        <v>0</v>
      </c>
      <c r="L73" s="343">
        <v>89998</v>
      </c>
      <c r="M73" s="343">
        <v>15882</v>
      </c>
      <c r="N73" s="27" t="s">
        <v>593</v>
      </c>
      <c r="O73" s="64">
        <v>0.15</v>
      </c>
      <c r="P73" s="324" t="s">
        <v>357</v>
      </c>
      <c r="Q73" s="324" t="s">
        <v>345</v>
      </c>
    </row>
    <row r="74" spans="2:17" ht="63" x14ac:dyDescent="0.25">
      <c r="B74" s="296"/>
      <c r="C74" s="346"/>
      <c r="D74" s="296"/>
      <c r="E74" s="325"/>
      <c r="F74" s="352"/>
      <c r="G74" s="296"/>
      <c r="H74" s="346"/>
      <c r="I74" s="344"/>
      <c r="J74" s="344"/>
      <c r="K74" s="344"/>
      <c r="L74" s="344"/>
      <c r="M74" s="344"/>
      <c r="N74" s="27" t="s">
        <v>594</v>
      </c>
      <c r="O74" s="64">
        <v>0.15</v>
      </c>
      <c r="P74" s="325"/>
      <c r="Q74" s="325"/>
    </row>
    <row r="75" spans="2:17" ht="15.75" x14ac:dyDescent="0.25">
      <c r="B75" s="452" t="s">
        <v>105</v>
      </c>
      <c r="C75" s="452"/>
      <c r="D75" s="452"/>
      <c r="E75" s="452"/>
      <c r="F75" s="452"/>
      <c r="G75" s="452"/>
      <c r="H75" s="452"/>
      <c r="I75" s="50">
        <f>I45+I59+I69</f>
        <v>5867530.5999999996</v>
      </c>
      <c r="J75" s="50">
        <f t="shared" ref="J75:M75" si="2">J45+J59+J69</f>
        <v>0</v>
      </c>
      <c r="K75" s="50">
        <f t="shared" si="2"/>
        <v>0</v>
      </c>
      <c r="L75" s="50">
        <f t="shared" si="2"/>
        <v>4987400.99</v>
      </c>
      <c r="M75" s="50">
        <f t="shared" si="2"/>
        <v>880129.61</v>
      </c>
      <c r="N75" s="440"/>
      <c r="O75" s="440"/>
      <c r="P75" s="440"/>
      <c r="Q75" s="440"/>
    </row>
    <row r="76" spans="2:17" ht="15.75" x14ac:dyDescent="0.25">
      <c r="B76" s="58" t="s">
        <v>673</v>
      </c>
    </row>
    <row r="77" spans="2:17" ht="48" customHeight="1" x14ac:dyDescent="0.25">
      <c r="B77" s="445" t="s">
        <v>762</v>
      </c>
      <c r="C77" s="445"/>
      <c r="D77" s="445"/>
      <c r="E77" s="445"/>
      <c r="F77" s="445"/>
      <c r="G77" s="445"/>
      <c r="H77" s="445"/>
      <c r="I77" s="445"/>
      <c r="J77" s="445"/>
      <c r="K77" s="445"/>
      <c r="L77" s="445"/>
      <c r="M77" s="445"/>
      <c r="N77" s="445"/>
      <c r="O77" s="445"/>
      <c r="P77" s="445"/>
      <c r="Q77" s="445"/>
    </row>
    <row r="79" spans="2:17" ht="15.75" x14ac:dyDescent="0.25">
      <c r="B79" s="400" t="s">
        <v>106</v>
      </c>
      <c r="C79" s="400"/>
      <c r="D79" s="400"/>
      <c r="E79" s="400"/>
    </row>
    <row r="80" spans="2:17" ht="35.450000000000003" customHeight="1" x14ac:dyDescent="0.25">
      <c r="B80" s="10" t="s">
        <v>3</v>
      </c>
      <c r="C80" s="311" t="s">
        <v>107</v>
      </c>
      <c r="D80" s="311"/>
      <c r="E80" s="311"/>
      <c r="F80" s="312" t="s">
        <v>108</v>
      </c>
      <c r="G80" s="312"/>
      <c r="H80" s="312"/>
      <c r="I80" s="312"/>
      <c r="J80" s="311" t="s">
        <v>109</v>
      </c>
      <c r="K80" s="312"/>
      <c r="L80" s="312"/>
      <c r="M80" s="312"/>
    </row>
    <row r="81" spans="2:13" ht="15.75" x14ac:dyDescent="0.25">
      <c r="B81" s="4">
        <v>1</v>
      </c>
      <c r="C81" s="378">
        <v>2</v>
      </c>
      <c r="D81" s="378"/>
      <c r="E81" s="378"/>
      <c r="F81" s="378">
        <v>3</v>
      </c>
      <c r="G81" s="378"/>
      <c r="H81" s="378"/>
      <c r="I81" s="378"/>
      <c r="J81" s="378">
        <v>4</v>
      </c>
      <c r="K81" s="378"/>
      <c r="L81" s="378"/>
      <c r="M81" s="378"/>
    </row>
    <row r="82" spans="2:13" ht="33" customHeight="1" x14ac:dyDescent="0.25">
      <c r="B82" s="8"/>
      <c r="C82" s="542" t="s">
        <v>305</v>
      </c>
      <c r="D82" s="542"/>
      <c r="E82" s="542"/>
      <c r="F82" s="435"/>
      <c r="G82" s="435"/>
      <c r="H82" s="435"/>
      <c r="I82" s="435"/>
      <c r="J82" s="435"/>
      <c r="K82" s="435"/>
      <c r="L82" s="435"/>
      <c r="M82" s="435"/>
    </row>
    <row r="84" spans="2:13" ht="15.75" x14ac:dyDescent="0.25">
      <c r="B84" s="400" t="s">
        <v>110</v>
      </c>
      <c r="C84" s="400"/>
      <c r="D84" s="400"/>
      <c r="E84" s="400"/>
      <c r="F84" s="400"/>
    </row>
    <row r="85" spans="2:13" ht="33.6" customHeight="1" x14ac:dyDescent="0.25">
      <c r="B85" s="10" t="s">
        <v>3</v>
      </c>
      <c r="C85" s="312" t="s">
        <v>111</v>
      </c>
      <c r="D85" s="312"/>
      <c r="E85" s="312"/>
      <c r="F85" s="312" t="s">
        <v>108</v>
      </c>
      <c r="G85" s="312"/>
      <c r="H85" s="312"/>
      <c r="I85" s="312"/>
      <c r="J85" s="311" t="s">
        <v>112</v>
      </c>
      <c r="K85" s="312"/>
      <c r="L85" s="312"/>
      <c r="M85" s="312"/>
    </row>
    <row r="86" spans="2:13" ht="15.75" x14ac:dyDescent="0.25">
      <c r="B86" s="4">
        <v>1</v>
      </c>
      <c r="C86" s="378">
        <v>2</v>
      </c>
      <c r="D86" s="378"/>
      <c r="E86" s="378"/>
      <c r="F86" s="378">
        <v>3</v>
      </c>
      <c r="G86" s="378"/>
      <c r="H86" s="378"/>
      <c r="I86" s="378"/>
      <c r="J86" s="378">
        <v>4</v>
      </c>
      <c r="K86" s="378"/>
      <c r="L86" s="378"/>
      <c r="M86" s="378"/>
    </row>
    <row r="87" spans="2:13" ht="48" customHeight="1" x14ac:dyDescent="0.25">
      <c r="B87" s="8"/>
      <c r="C87" s="542" t="s">
        <v>306</v>
      </c>
      <c r="D87" s="542"/>
      <c r="E87" s="542"/>
      <c r="F87" s="435"/>
      <c r="G87" s="435"/>
      <c r="H87" s="435"/>
      <c r="I87" s="435"/>
      <c r="J87" s="435"/>
      <c r="K87" s="435"/>
      <c r="L87" s="435"/>
      <c r="M87" s="435"/>
    </row>
    <row r="89" spans="2:13" ht="15.75" x14ac:dyDescent="0.25">
      <c r="B89" s="400" t="s">
        <v>113</v>
      </c>
      <c r="C89" s="400"/>
      <c r="D89" s="400"/>
    </row>
    <row r="90" spans="2:13" ht="38.450000000000003" customHeight="1" x14ac:dyDescent="0.25">
      <c r="B90" s="10" t="s">
        <v>3</v>
      </c>
      <c r="C90" s="311" t="s">
        <v>114</v>
      </c>
      <c r="D90" s="311"/>
      <c r="E90" s="311"/>
      <c r="F90" s="401" t="s">
        <v>115</v>
      </c>
      <c r="G90" s="402"/>
      <c r="H90" s="402"/>
      <c r="I90" s="402"/>
      <c r="J90" s="402"/>
      <c r="K90" s="402"/>
      <c r="L90" s="402"/>
      <c r="M90" s="403"/>
    </row>
    <row r="91" spans="2:13" ht="15.75" x14ac:dyDescent="0.25">
      <c r="B91" s="4">
        <v>1</v>
      </c>
      <c r="C91" s="378">
        <v>2</v>
      </c>
      <c r="D91" s="378"/>
      <c r="E91" s="378"/>
      <c r="F91" s="404">
        <v>3</v>
      </c>
      <c r="G91" s="405"/>
      <c r="H91" s="405"/>
      <c r="I91" s="405"/>
      <c r="J91" s="405"/>
      <c r="K91" s="405"/>
      <c r="L91" s="405"/>
      <c r="M91" s="406"/>
    </row>
    <row r="92" spans="2:13" ht="14.45" customHeight="1" x14ac:dyDescent="0.25">
      <c r="B92" s="26" t="s">
        <v>15</v>
      </c>
      <c r="C92" s="399"/>
      <c r="D92" s="399"/>
      <c r="E92" s="399"/>
      <c r="F92" s="396"/>
      <c r="G92" s="397"/>
      <c r="H92" s="397"/>
      <c r="I92" s="397"/>
      <c r="J92" s="397"/>
      <c r="K92" s="397"/>
      <c r="L92" s="397"/>
      <c r="M92" s="398"/>
    </row>
    <row r="94" spans="2:13" ht="15.75" x14ac:dyDescent="0.25">
      <c r="B94" s="400" t="s">
        <v>116</v>
      </c>
      <c r="C94" s="400"/>
      <c r="D94" s="400"/>
      <c r="E94" s="400"/>
      <c r="F94" s="400"/>
      <c r="G94" s="400"/>
    </row>
    <row r="95" spans="2:13" ht="15.6" customHeight="1" x14ac:dyDescent="0.25">
      <c r="B95" s="10" t="s">
        <v>3</v>
      </c>
      <c r="C95" s="401" t="s">
        <v>117</v>
      </c>
      <c r="D95" s="402"/>
      <c r="E95" s="402"/>
      <c r="F95" s="402"/>
      <c r="G95" s="402"/>
      <c r="H95" s="402"/>
      <c r="I95" s="402"/>
      <c r="J95" s="402"/>
      <c r="K95" s="402"/>
      <c r="L95" s="402"/>
      <c r="M95" s="403"/>
    </row>
    <row r="96" spans="2:13" ht="15.75" x14ac:dyDescent="0.25">
      <c r="B96" s="4">
        <v>1</v>
      </c>
      <c r="C96" s="404">
        <v>2</v>
      </c>
      <c r="D96" s="405"/>
      <c r="E96" s="405"/>
      <c r="F96" s="405"/>
      <c r="G96" s="405"/>
      <c r="H96" s="405"/>
      <c r="I96" s="405"/>
      <c r="J96" s="405"/>
      <c r="K96" s="405"/>
      <c r="L96" s="405"/>
      <c r="M96" s="406"/>
    </row>
    <row r="97" spans="2:13" ht="15.75" x14ac:dyDescent="0.25">
      <c r="B97" s="8"/>
      <c r="C97" s="539" t="s">
        <v>307</v>
      </c>
      <c r="D97" s="540"/>
      <c r="E97" s="540"/>
      <c r="F97" s="540"/>
      <c r="G97" s="540"/>
      <c r="H97" s="540"/>
      <c r="I97" s="540"/>
      <c r="J97" s="540"/>
      <c r="K97" s="540"/>
      <c r="L97" s="540"/>
      <c r="M97" s="541"/>
    </row>
  </sheetData>
  <mergeCells count="260">
    <mergeCell ref="C96:M96"/>
    <mergeCell ref="C97:M97"/>
    <mergeCell ref="C91:E91"/>
    <mergeCell ref="F91:M91"/>
    <mergeCell ref="C92:E92"/>
    <mergeCell ref="F92:M92"/>
    <mergeCell ref="B94:G94"/>
    <mergeCell ref="C95:M95"/>
    <mergeCell ref="C87:E87"/>
    <mergeCell ref="F87:I87"/>
    <mergeCell ref="J87:M87"/>
    <mergeCell ref="B89:D89"/>
    <mergeCell ref="C90:E90"/>
    <mergeCell ref="F90:M90"/>
    <mergeCell ref="B84:F84"/>
    <mergeCell ref="C85:E85"/>
    <mergeCell ref="F85:I85"/>
    <mergeCell ref="J85:M85"/>
    <mergeCell ref="C86:E86"/>
    <mergeCell ref="F86:I86"/>
    <mergeCell ref="J86:M86"/>
    <mergeCell ref="C81:E81"/>
    <mergeCell ref="F81:I81"/>
    <mergeCell ref="J81:M81"/>
    <mergeCell ref="C82:E82"/>
    <mergeCell ref="F82:I82"/>
    <mergeCell ref="J82:M82"/>
    <mergeCell ref="B79:E79"/>
    <mergeCell ref="C80:E80"/>
    <mergeCell ref="F80:I80"/>
    <mergeCell ref="J80:M80"/>
    <mergeCell ref="J73:J74"/>
    <mergeCell ref="K73:K74"/>
    <mergeCell ref="L73:L74"/>
    <mergeCell ref="M73:M74"/>
    <mergeCell ref="P73:P74"/>
    <mergeCell ref="B73:B74"/>
    <mergeCell ref="C73:C74"/>
    <mergeCell ref="D73:D74"/>
    <mergeCell ref="E73:E74"/>
    <mergeCell ref="F73:F74"/>
    <mergeCell ref="G73:G74"/>
    <mergeCell ref="H73:H74"/>
    <mergeCell ref="I73:I74"/>
    <mergeCell ref="B77:Q77"/>
    <mergeCell ref="B67:B68"/>
    <mergeCell ref="C67:C68"/>
    <mergeCell ref="D67:D68"/>
    <mergeCell ref="E67:E68"/>
    <mergeCell ref="F67:F68"/>
    <mergeCell ref="G67:G68"/>
    <mergeCell ref="Q69:Q72"/>
    <mergeCell ref="B75:H75"/>
    <mergeCell ref="N75:Q75"/>
    <mergeCell ref="Q73:Q74"/>
    <mergeCell ref="B69:B72"/>
    <mergeCell ref="C69:C72"/>
    <mergeCell ref="D69:D72"/>
    <mergeCell ref="E69:E72"/>
    <mergeCell ref="F69:F72"/>
    <mergeCell ref="G69:G72"/>
    <mergeCell ref="H69:H72"/>
    <mergeCell ref="I69:I72"/>
    <mergeCell ref="H67:H68"/>
    <mergeCell ref="I67:I68"/>
    <mergeCell ref="N71:N72"/>
    <mergeCell ref="K69:K72"/>
    <mergeCell ref="L69:L72"/>
    <mergeCell ref="M69:M72"/>
    <mergeCell ref="J65:J66"/>
    <mergeCell ref="K65:K66"/>
    <mergeCell ref="L65:L66"/>
    <mergeCell ref="M65:M66"/>
    <mergeCell ref="P65:P66"/>
    <mergeCell ref="Q65:Q66"/>
    <mergeCell ref="P63:P64"/>
    <mergeCell ref="Q63:Q64"/>
    <mergeCell ref="J63:J64"/>
    <mergeCell ref="K63:K64"/>
    <mergeCell ref="L63:L64"/>
    <mergeCell ref="M63:M64"/>
    <mergeCell ref="N69:N70"/>
    <mergeCell ref="P69:P72"/>
    <mergeCell ref="J69:J72"/>
    <mergeCell ref="P67:P68"/>
    <mergeCell ref="Q67:Q68"/>
    <mergeCell ref="J67:J68"/>
    <mergeCell ref="K67:K68"/>
    <mergeCell ref="L67:L68"/>
    <mergeCell ref="M67:M68"/>
    <mergeCell ref="B65:B66"/>
    <mergeCell ref="C65:C66"/>
    <mergeCell ref="D65:D66"/>
    <mergeCell ref="E65:E66"/>
    <mergeCell ref="F65:F66"/>
    <mergeCell ref="G65:G66"/>
    <mergeCell ref="H65:H66"/>
    <mergeCell ref="I65:I66"/>
    <mergeCell ref="H63:H64"/>
    <mergeCell ref="I63:I64"/>
    <mergeCell ref="N59:N60"/>
    <mergeCell ref="P59:P62"/>
    <mergeCell ref="Q59:Q62"/>
    <mergeCell ref="N61:N62"/>
    <mergeCell ref="B63:B64"/>
    <mergeCell ref="C63:C64"/>
    <mergeCell ref="D63:D64"/>
    <mergeCell ref="E63:E64"/>
    <mergeCell ref="F63:F64"/>
    <mergeCell ref="G63:G64"/>
    <mergeCell ref="H59:H62"/>
    <mergeCell ref="I59:I62"/>
    <mergeCell ref="J59:J62"/>
    <mergeCell ref="K59:K62"/>
    <mergeCell ref="L59:L62"/>
    <mergeCell ref="M59:M62"/>
    <mergeCell ref="B59:B62"/>
    <mergeCell ref="C59:C62"/>
    <mergeCell ref="D59:D62"/>
    <mergeCell ref="E59:E62"/>
    <mergeCell ref="F59:F62"/>
    <mergeCell ref="G59:G62"/>
    <mergeCell ref="J56:J58"/>
    <mergeCell ref="K56:K58"/>
    <mergeCell ref="L56:L58"/>
    <mergeCell ref="M56:M58"/>
    <mergeCell ref="P56:P58"/>
    <mergeCell ref="Q56:Q58"/>
    <mergeCell ref="P52:P55"/>
    <mergeCell ref="Q52:Q55"/>
    <mergeCell ref="B56:B58"/>
    <mergeCell ref="C56:C58"/>
    <mergeCell ref="D56:D58"/>
    <mergeCell ref="E56:E58"/>
    <mergeCell ref="F56:F58"/>
    <mergeCell ref="G56:G58"/>
    <mergeCell ref="H56:H58"/>
    <mergeCell ref="I56:I58"/>
    <mergeCell ref="H52:H55"/>
    <mergeCell ref="I52:I55"/>
    <mergeCell ref="J52:J55"/>
    <mergeCell ref="K52:K55"/>
    <mergeCell ref="L52:L55"/>
    <mergeCell ref="M52:M55"/>
    <mergeCell ref="B52:B55"/>
    <mergeCell ref="C52:C55"/>
    <mergeCell ref="D52:D55"/>
    <mergeCell ref="E52:E55"/>
    <mergeCell ref="F52:F55"/>
    <mergeCell ref="G52:G55"/>
    <mergeCell ref="K45:K51"/>
    <mergeCell ref="L45:L51"/>
    <mergeCell ref="M45:M51"/>
    <mergeCell ref="N45:N46"/>
    <mergeCell ref="P45:P51"/>
    <mergeCell ref="N53:N54"/>
    <mergeCell ref="Q45:Q51"/>
    <mergeCell ref="N47:N49"/>
    <mergeCell ref="N50:N51"/>
    <mergeCell ref="O42:O43"/>
    <mergeCell ref="B45:B51"/>
    <mergeCell ref="C45:C51"/>
    <mergeCell ref="D45:D51"/>
    <mergeCell ref="E45:E51"/>
    <mergeCell ref="F45:F51"/>
    <mergeCell ref="G45:G51"/>
    <mergeCell ref="H45:H51"/>
    <mergeCell ref="I45:I51"/>
    <mergeCell ref="J45:J51"/>
    <mergeCell ref="G41:G43"/>
    <mergeCell ref="H41:H43"/>
    <mergeCell ref="I41:M41"/>
    <mergeCell ref="N41:O41"/>
    <mergeCell ref="P41:P43"/>
    <mergeCell ref="Q41:Q43"/>
    <mergeCell ref="I42:I43"/>
    <mergeCell ref="J42:L42"/>
    <mergeCell ref="M42:M43"/>
    <mergeCell ref="N42:N43"/>
    <mergeCell ref="B37:E37"/>
    <mergeCell ref="F37:H37"/>
    <mergeCell ref="B38:E38"/>
    <mergeCell ref="F38:H38"/>
    <mergeCell ref="B40:H40"/>
    <mergeCell ref="B41:B43"/>
    <mergeCell ref="C41:C43"/>
    <mergeCell ref="D41:D43"/>
    <mergeCell ref="E41:E43"/>
    <mergeCell ref="F41:F43"/>
    <mergeCell ref="B34:E34"/>
    <mergeCell ref="F34:H34"/>
    <mergeCell ref="B35:E35"/>
    <mergeCell ref="F35:H35"/>
    <mergeCell ref="B36:E36"/>
    <mergeCell ref="F36:H36"/>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8:G18"/>
    <mergeCell ref="B19:E19"/>
    <mergeCell ref="F19:H19"/>
    <mergeCell ref="B20:E20"/>
    <mergeCell ref="F20:H20"/>
    <mergeCell ref="B21:E21"/>
    <mergeCell ref="F21:H21"/>
    <mergeCell ref="B14:B15"/>
    <mergeCell ref="C14:D15"/>
    <mergeCell ref="E14:G15"/>
    <mergeCell ref="H14:J14"/>
    <mergeCell ref="K14:M14"/>
    <mergeCell ref="H15:J15"/>
    <mergeCell ref="K15:M15"/>
    <mergeCell ref="B12:B13"/>
    <mergeCell ref="C12:D13"/>
    <mergeCell ref="E12:G13"/>
    <mergeCell ref="H12:J12"/>
    <mergeCell ref="K12:M12"/>
    <mergeCell ref="H13:J13"/>
    <mergeCell ref="K13:M13"/>
    <mergeCell ref="B10:B11"/>
    <mergeCell ref="C10:D11"/>
    <mergeCell ref="E10:G11"/>
    <mergeCell ref="H10:J10"/>
    <mergeCell ref="K10:M10"/>
    <mergeCell ref="H11:J11"/>
    <mergeCell ref="K11:M11"/>
    <mergeCell ref="C9:D9"/>
    <mergeCell ref="E9:G9"/>
    <mergeCell ref="H9:J9"/>
    <mergeCell ref="K9:M9"/>
    <mergeCell ref="B2:Q2"/>
    <mergeCell ref="B4:Q4"/>
    <mergeCell ref="B6:H6"/>
    <mergeCell ref="B7:B8"/>
    <mergeCell ref="C7:D8"/>
    <mergeCell ref="E7:G8"/>
    <mergeCell ref="H7:J8"/>
    <mergeCell ref="K7:N7"/>
    <mergeCell ref="K8:M8"/>
  </mergeCells>
  <pageMargins left="0.7" right="0.7" top="0.75" bottom="0.75" header="0.3" footer="0.3"/>
  <pageSetup paperSize="9"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V202"/>
  <sheetViews>
    <sheetView topLeftCell="A182" zoomScaleNormal="100" workbookViewId="0">
      <selection activeCell="O25" sqref="O25"/>
    </sheetView>
  </sheetViews>
  <sheetFormatPr defaultRowHeight="15" outlineLevelRow="1"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4.42578125" customWidth="1"/>
    <col min="11" max="11" width="14.7109375" customWidth="1"/>
    <col min="12" max="12" width="16.140625" bestFit="1" customWidth="1"/>
    <col min="13" max="13" width="18.28515625" bestFit="1" customWidth="1"/>
    <col min="14" max="14" width="44.7109375" customWidth="1"/>
    <col min="15" max="15" width="14.5703125" customWidth="1"/>
    <col min="16" max="17" width="14.28515625" customWidth="1"/>
    <col min="19" max="19" width="11.7109375" bestFit="1" customWidth="1"/>
    <col min="20" max="20" width="10.7109375" bestFit="1" customWidth="1"/>
    <col min="21" max="21" width="9.7109375" bestFit="1" customWidth="1"/>
    <col min="22" max="22" width="11.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538" t="s">
        <v>632</v>
      </c>
      <c r="C2" s="538"/>
      <c r="D2" s="538"/>
      <c r="E2" s="538"/>
      <c r="F2" s="538"/>
      <c r="G2" s="538"/>
      <c r="H2" s="538"/>
      <c r="I2" s="538"/>
      <c r="J2" s="538"/>
      <c r="K2" s="538"/>
      <c r="L2" s="538"/>
      <c r="M2" s="538"/>
      <c r="N2" s="538"/>
      <c r="O2" s="538"/>
      <c r="P2" s="538"/>
      <c r="Q2" s="538"/>
    </row>
    <row r="3" spans="2:17" ht="15.75" x14ac:dyDescent="0.25">
      <c r="B3" s="6"/>
      <c r="C3" s="6"/>
      <c r="D3" s="6"/>
      <c r="E3" s="6"/>
      <c r="F3" s="6"/>
      <c r="G3" s="6"/>
      <c r="H3" s="6"/>
      <c r="I3" s="6"/>
      <c r="J3" s="6"/>
      <c r="K3" s="6"/>
      <c r="L3" s="6"/>
      <c r="M3" s="6"/>
      <c r="N3" s="6"/>
      <c r="O3" s="6"/>
      <c r="P3" s="6"/>
      <c r="Q3" s="6"/>
    </row>
    <row r="4" spans="2:17" ht="15.75" x14ac:dyDescent="0.25">
      <c r="B4" s="538" t="s">
        <v>633</v>
      </c>
      <c r="C4" s="538"/>
      <c r="D4" s="538"/>
      <c r="E4" s="538"/>
      <c r="F4" s="538"/>
      <c r="G4" s="538"/>
      <c r="H4" s="538"/>
      <c r="I4" s="538"/>
      <c r="J4" s="538"/>
      <c r="K4" s="538"/>
      <c r="L4" s="538"/>
      <c r="M4" s="538"/>
      <c r="N4" s="538"/>
      <c r="O4" s="538"/>
      <c r="P4" s="538"/>
      <c r="Q4" s="538"/>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21.6" customHeight="1" x14ac:dyDescent="0.25">
      <c r="B7" s="312" t="s">
        <v>3</v>
      </c>
      <c r="C7" s="312" t="s">
        <v>58</v>
      </c>
      <c r="D7" s="312"/>
      <c r="E7" s="311" t="s">
        <v>59</v>
      </c>
      <c r="F7" s="311"/>
      <c r="G7" s="311"/>
      <c r="H7" s="311" t="s">
        <v>60</v>
      </c>
      <c r="I7" s="311"/>
      <c r="J7" s="311"/>
      <c r="K7" s="312" t="s">
        <v>61</v>
      </c>
      <c r="L7" s="312"/>
      <c r="M7" s="312"/>
      <c r="N7" s="312"/>
    </row>
    <row r="8" spans="2:17" ht="34.15" customHeight="1"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582">
        <v>1</v>
      </c>
      <c r="C10" s="363" t="s">
        <v>438</v>
      </c>
      <c r="D10" s="364"/>
      <c r="E10" s="369" t="s">
        <v>439</v>
      </c>
      <c r="F10" s="370"/>
      <c r="G10" s="371"/>
      <c r="H10" s="413">
        <v>0</v>
      </c>
      <c r="I10" s="414"/>
      <c r="J10" s="414"/>
      <c r="K10" s="413">
        <v>0</v>
      </c>
      <c r="L10" s="414"/>
      <c r="M10" s="414"/>
      <c r="N10" s="12">
        <f>O52+O154+O172</f>
        <v>485250</v>
      </c>
    </row>
    <row r="11" spans="2:17" ht="15.75" x14ac:dyDescent="0.25">
      <c r="B11" s="583"/>
      <c r="C11" s="367"/>
      <c r="D11" s="368"/>
      <c r="E11" s="375"/>
      <c r="F11" s="376"/>
      <c r="G11" s="377"/>
      <c r="H11" s="379" t="s">
        <v>20</v>
      </c>
      <c r="I11" s="380"/>
      <c r="J11" s="381"/>
      <c r="K11" s="379" t="s">
        <v>18</v>
      </c>
      <c r="L11" s="380"/>
      <c r="M11" s="381"/>
      <c r="N11" s="11" t="s">
        <v>23</v>
      </c>
    </row>
    <row r="12" spans="2:17" ht="15.75" x14ac:dyDescent="0.25">
      <c r="B12" s="582">
        <v>2</v>
      </c>
      <c r="C12" s="363" t="s">
        <v>645</v>
      </c>
      <c r="D12" s="364"/>
      <c r="E12" s="369" t="s">
        <v>441</v>
      </c>
      <c r="F12" s="370"/>
      <c r="G12" s="371"/>
      <c r="H12" s="413">
        <v>0</v>
      </c>
      <c r="I12" s="414"/>
      <c r="J12" s="414"/>
      <c r="K12" s="413">
        <v>0</v>
      </c>
      <c r="L12" s="414"/>
      <c r="M12" s="414"/>
      <c r="N12" s="114">
        <f>O54+O74</f>
        <v>447.42939999999987</v>
      </c>
    </row>
    <row r="13" spans="2:17" ht="15.75" x14ac:dyDescent="0.25">
      <c r="B13" s="583"/>
      <c r="C13" s="367"/>
      <c r="D13" s="368"/>
      <c r="E13" s="375"/>
      <c r="F13" s="376"/>
      <c r="G13" s="377"/>
      <c r="H13" s="379" t="s">
        <v>20</v>
      </c>
      <c r="I13" s="380"/>
      <c r="J13" s="381"/>
      <c r="K13" s="379" t="s">
        <v>18</v>
      </c>
      <c r="L13" s="380"/>
      <c r="M13" s="381"/>
      <c r="N13" s="11" t="s">
        <v>23</v>
      </c>
    </row>
    <row r="14" spans="2:17" ht="15.75" x14ac:dyDescent="0.25">
      <c r="B14" s="582">
        <v>3</v>
      </c>
      <c r="C14" s="363" t="s">
        <v>659</v>
      </c>
      <c r="D14" s="364"/>
      <c r="E14" s="369" t="s">
        <v>658</v>
      </c>
      <c r="F14" s="370"/>
      <c r="G14" s="371"/>
      <c r="H14" s="413">
        <v>0</v>
      </c>
      <c r="I14" s="414"/>
      <c r="J14" s="414"/>
      <c r="K14" s="413">
        <v>0</v>
      </c>
      <c r="L14" s="414"/>
      <c r="M14" s="414"/>
      <c r="N14" s="12">
        <f>O76</f>
        <v>9450</v>
      </c>
    </row>
    <row r="15" spans="2:17" ht="15.75" x14ac:dyDescent="0.25">
      <c r="B15" s="583"/>
      <c r="C15" s="367"/>
      <c r="D15" s="368"/>
      <c r="E15" s="375"/>
      <c r="F15" s="376"/>
      <c r="G15" s="377"/>
      <c r="H15" s="379" t="s">
        <v>20</v>
      </c>
      <c r="I15" s="380"/>
      <c r="J15" s="381"/>
      <c r="K15" s="379" t="s">
        <v>18</v>
      </c>
      <c r="L15" s="380"/>
      <c r="M15" s="381"/>
      <c r="N15" s="11" t="s">
        <v>23</v>
      </c>
    </row>
    <row r="18" spans="2:14" ht="15.75" x14ac:dyDescent="0.25">
      <c r="B18" s="310" t="s">
        <v>71</v>
      </c>
      <c r="C18" s="310"/>
      <c r="D18" s="310"/>
      <c r="E18" s="310"/>
      <c r="F18" s="310"/>
      <c r="G18" s="310"/>
    </row>
    <row r="19" spans="2:14" ht="15.75" x14ac:dyDescent="0.25">
      <c r="B19" s="390" t="s">
        <v>72</v>
      </c>
      <c r="C19" s="390"/>
      <c r="D19" s="390"/>
      <c r="E19" s="390"/>
      <c r="F19" s="390" t="s">
        <v>73</v>
      </c>
      <c r="G19" s="390"/>
      <c r="H19" s="390"/>
    </row>
    <row r="20" spans="2:14" ht="15.75" x14ac:dyDescent="0.25">
      <c r="B20" s="528">
        <v>1</v>
      </c>
      <c r="C20" s="528"/>
      <c r="D20" s="528"/>
      <c r="E20" s="528"/>
      <c r="F20" s="528">
        <v>2</v>
      </c>
      <c r="G20" s="528"/>
      <c r="H20" s="528"/>
    </row>
    <row r="21" spans="2:14" ht="15.75" x14ac:dyDescent="0.25">
      <c r="B21" s="503" t="s">
        <v>74</v>
      </c>
      <c r="C21" s="588"/>
      <c r="D21" s="588"/>
      <c r="E21" s="588"/>
      <c r="F21" s="504">
        <f>F23+F25+F29+F35</f>
        <v>32117164.080000002</v>
      </c>
      <c r="G21" s="589"/>
      <c r="H21" s="590"/>
    </row>
    <row r="22" spans="2:14" ht="15.75" x14ac:dyDescent="0.25">
      <c r="B22" s="508"/>
      <c r="C22" s="509"/>
      <c r="D22" s="509"/>
      <c r="E22" s="509"/>
      <c r="F22" s="481"/>
      <c r="G22" s="482"/>
      <c r="H22" s="483"/>
    </row>
    <row r="23" spans="2:14" ht="15.75" x14ac:dyDescent="0.25">
      <c r="B23" s="531" t="s">
        <v>75</v>
      </c>
      <c r="C23" s="531"/>
      <c r="D23" s="531"/>
      <c r="E23" s="531"/>
      <c r="F23" s="584">
        <v>500000</v>
      </c>
      <c r="G23" s="584"/>
      <c r="H23" s="584"/>
      <c r="I23" s="122"/>
    </row>
    <row r="24" spans="2:14" ht="15.75" x14ac:dyDescent="0.25">
      <c r="B24" s="358" t="s">
        <v>720</v>
      </c>
      <c r="C24" s="358"/>
      <c r="D24" s="358"/>
      <c r="E24" s="358"/>
      <c r="F24" s="585" t="s">
        <v>726</v>
      </c>
      <c r="G24" s="586"/>
      <c r="H24" s="587"/>
      <c r="I24" s="123"/>
    </row>
    <row r="25" spans="2:14" ht="31.15" customHeight="1" x14ac:dyDescent="0.25">
      <c r="B25" s="392" t="s">
        <v>313</v>
      </c>
      <c r="C25" s="392"/>
      <c r="D25" s="392"/>
      <c r="E25" s="392"/>
      <c r="F25" s="417">
        <f>F28</f>
        <v>0</v>
      </c>
      <c r="G25" s="417"/>
      <c r="H25" s="417"/>
      <c r="I25" s="123"/>
    </row>
    <row r="26" spans="2:14" ht="15.75" x14ac:dyDescent="0.25">
      <c r="B26" s="358" t="s">
        <v>253</v>
      </c>
      <c r="C26" s="358"/>
      <c r="D26" s="358"/>
      <c r="E26" s="358"/>
      <c r="F26" s="359"/>
      <c r="G26" s="359"/>
      <c r="H26" s="359"/>
      <c r="I26" s="123"/>
      <c r="K26" s="122"/>
      <c r="L26" s="122"/>
      <c r="M26" s="122"/>
      <c r="N26" s="122"/>
    </row>
    <row r="27" spans="2:14" ht="31.5" customHeight="1" x14ac:dyDescent="0.25">
      <c r="B27" s="358" t="s">
        <v>254</v>
      </c>
      <c r="C27" s="358"/>
      <c r="D27" s="358"/>
      <c r="E27" s="358"/>
      <c r="F27" s="359"/>
      <c r="G27" s="359"/>
      <c r="H27" s="359"/>
      <c r="I27" s="123"/>
    </row>
    <row r="28" spans="2:14" ht="15.75" x14ac:dyDescent="0.25">
      <c r="B28" s="592" t="s">
        <v>76</v>
      </c>
      <c r="C28" s="592"/>
      <c r="D28" s="592"/>
      <c r="E28" s="592"/>
      <c r="F28" s="318"/>
      <c r="G28" s="318"/>
      <c r="H28" s="318"/>
      <c r="I28" s="123"/>
    </row>
    <row r="29" spans="2:14" ht="15.75" x14ac:dyDescent="0.25">
      <c r="B29" s="503" t="s">
        <v>314</v>
      </c>
      <c r="C29" s="588"/>
      <c r="D29" s="588"/>
      <c r="E29" s="588"/>
      <c r="F29" s="504">
        <f>F33</f>
        <v>31617164.080000002</v>
      </c>
      <c r="G29" s="589"/>
      <c r="H29" s="590"/>
      <c r="I29" s="123"/>
    </row>
    <row r="30" spans="2:14" ht="15.75" x14ac:dyDescent="0.25">
      <c r="B30" s="508"/>
      <c r="C30" s="509"/>
      <c r="D30" s="509"/>
      <c r="E30" s="509"/>
      <c r="F30" s="481"/>
      <c r="G30" s="482"/>
      <c r="H30" s="483"/>
      <c r="I30" s="123"/>
    </row>
    <row r="31" spans="2:14" ht="15.75" x14ac:dyDescent="0.25">
      <c r="B31" s="591" t="s">
        <v>255</v>
      </c>
      <c r="C31" s="591"/>
      <c r="D31" s="591"/>
      <c r="E31" s="591"/>
      <c r="F31" s="320"/>
      <c r="G31" s="320"/>
      <c r="H31" s="320"/>
      <c r="I31" s="123"/>
    </row>
    <row r="32" spans="2:14" ht="31.5" customHeight="1" x14ac:dyDescent="0.25">
      <c r="B32" s="592" t="s">
        <v>256</v>
      </c>
      <c r="C32" s="592"/>
      <c r="D32" s="592"/>
      <c r="E32" s="592"/>
      <c r="F32" s="318"/>
      <c r="G32" s="318"/>
      <c r="H32" s="318"/>
      <c r="I32" s="123"/>
    </row>
    <row r="33" spans="2:17" ht="15.75" x14ac:dyDescent="0.25">
      <c r="B33" s="502" t="s">
        <v>77</v>
      </c>
      <c r="C33" s="327"/>
      <c r="D33" s="327"/>
      <c r="E33" s="327"/>
      <c r="F33" s="505">
        <f>L178</f>
        <v>31617164.080000002</v>
      </c>
      <c r="G33" s="506"/>
      <c r="H33" s="507"/>
      <c r="I33" s="123"/>
    </row>
    <row r="34" spans="2:17" ht="15.75" x14ac:dyDescent="0.25">
      <c r="B34" s="511"/>
      <c r="C34" s="512"/>
      <c r="D34" s="512"/>
      <c r="E34" s="512"/>
      <c r="F34" s="488"/>
      <c r="G34" s="489"/>
      <c r="H34" s="490"/>
      <c r="I34" s="123"/>
    </row>
    <row r="35" spans="2:17" ht="15.75" x14ac:dyDescent="0.25">
      <c r="B35" s="593" t="s">
        <v>257</v>
      </c>
      <c r="C35" s="593"/>
      <c r="D35" s="593"/>
      <c r="E35" s="593"/>
      <c r="F35" s="319"/>
      <c r="G35" s="319"/>
      <c r="H35" s="319"/>
      <c r="I35" s="123"/>
    </row>
    <row r="36" spans="2:17" ht="15.75" x14ac:dyDescent="0.25">
      <c r="B36" s="503" t="s">
        <v>78</v>
      </c>
      <c r="C36" s="588"/>
      <c r="D36" s="588"/>
      <c r="E36" s="588"/>
      <c r="F36" s="504">
        <f>SUM(F38,F40,F41)</f>
        <v>5835386.620000001</v>
      </c>
      <c r="G36" s="589"/>
      <c r="H36" s="590"/>
      <c r="I36" s="122"/>
    </row>
    <row r="37" spans="2:17" ht="15.75" x14ac:dyDescent="0.25">
      <c r="B37" s="594"/>
      <c r="C37" s="527"/>
      <c r="D37" s="527"/>
      <c r="E37" s="527"/>
      <c r="F37" s="595"/>
      <c r="G37" s="596"/>
      <c r="H37" s="597"/>
      <c r="I37" s="122"/>
    </row>
    <row r="38" spans="2:17" ht="15.75" x14ac:dyDescent="0.25">
      <c r="B38" s="502" t="s">
        <v>79</v>
      </c>
      <c r="C38" s="327"/>
      <c r="D38" s="327"/>
      <c r="E38" s="327"/>
      <c r="F38" s="505">
        <f>M178-F41</f>
        <v>5796766.620000001</v>
      </c>
      <c r="G38" s="506"/>
      <c r="H38" s="507"/>
      <c r="I38" s="123"/>
    </row>
    <row r="39" spans="2:17" ht="15.75" x14ac:dyDescent="0.25">
      <c r="B39" s="511"/>
      <c r="C39" s="512"/>
      <c r="D39" s="512"/>
      <c r="E39" s="512"/>
      <c r="F39" s="488"/>
      <c r="G39" s="489"/>
      <c r="H39" s="490"/>
      <c r="I39" s="123"/>
    </row>
    <row r="40" spans="2:17" ht="15.75" x14ac:dyDescent="0.25">
      <c r="B40" s="591" t="s">
        <v>80</v>
      </c>
      <c r="C40" s="591"/>
      <c r="D40" s="591"/>
      <c r="E40" s="591"/>
      <c r="F40" s="320">
        <v>0</v>
      </c>
      <c r="G40" s="320"/>
      <c r="H40" s="320"/>
      <c r="I40" s="123"/>
    </row>
    <row r="41" spans="2:17" ht="15.75" x14ac:dyDescent="0.25">
      <c r="B41" s="358" t="s">
        <v>81</v>
      </c>
      <c r="C41" s="358"/>
      <c r="D41" s="358"/>
      <c r="E41" s="358"/>
      <c r="F41" s="359">
        <v>38620</v>
      </c>
      <c r="G41" s="359"/>
      <c r="H41" s="359"/>
      <c r="I41" s="122"/>
      <c r="K41" s="124"/>
    </row>
    <row r="42" spans="2:17" ht="15.75" x14ac:dyDescent="0.25">
      <c r="B42" s="392" t="s">
        <v>82</v>
      </c>
      <c r="C42" s="392"/>
      <c r="D42" s="392"/>
      <c r="E42" s="392"/>
      <c r="F42" s="417">
        <f>F21+F36</f>
        <v>37952550.700000003</v>
      </c>
      <c r="G42" s="417"/>
      <c r="H42" s="417"/>
      <c r="I42" s="122"/>
    </row>
    <row r="43" spans="2:17" ht="22.5" customHeight="1" x14ac:dyDescent="0.25">
      <c r="B43" s="327" t="s">
        <v>727</v>
      </c>
      <c r="C43" s="327"/>
      <c r="D43" s="327"/>
      <c r="E43" s="125"/>
      <c r="F43" s="126"/>
      <c r="G43" s="126"/>
      <c r="H43" s="126"/>
      <c r="I43" s="122"/>
    </row>
    <row r="45" spans="2:17" ht="15.75" x14ac:dyDescent="0.25">
      <c r="B45" s="310" t="s">
        <v>83</v>
      </c>
      <c r="C45" s="310"/>
      <c r="D45" s="310"/>
      <c r="E45" s="310"/>
      <c r="F45" s="310"/>
      <c r="G45" s="310"/>
      <c r="H45" s="310"/>
    </row>
    <row r="46" spans="2:17" ht="16.149999999999999" customHeight="1" x14ac:dyDescent="0.25">
      <c r="B46" s="407" t="s">
        <v>84</v>
      </c>
      <c r="C46" s="311" t="s">
        <v>85</v>
      </c>
      <c r="D46" s="311" t="s">
        <v>86</v>
      </c>
      <c r="E46" s="311" t="s">
        <v>87</v>
      </c>
      <c r="F46" s="311" t="s">
        <v>88</v>
      </c>
      <c r="G46" s="311" t="s">
        <v>89</v>
      </c>
      <c r="H46" s="311" t="s">
        <v>90</v>
      </c>
      <c r="I46" s="311" t="s">
        <v>91</v>
      </c>
      <c r="J46" s="311"/>
      <c r="K46" s="311"/>
      <c r="L46" s="311"/>
      <c r="M46" s="311"/>
      <c r="N46" s="311" t="s">
        <v>6</v>
      </c>
      <c r="O46" s="311"/>
      <c r="P46" s="311" t="s">
        <v>92</v>
      </c>
      <c r="Q46" s="311" t="s">
        <v>93</v>
      </c>
    </row>
    <row r="47" spans="2:17" ht="46.9" customHeight="1" x14ac:dyDescent="0.25">
      <c r="B47" s="408"/>
      <c r="C47" s="311"/>
      <c r="D47" s="311"/>
      <c r="E47" s="311"/>
      <c r="F47" s="311"/>
      <c r="G47" s="311"/>
      <c r="H47" s="311"/>
      <c r="I47" s="311" t="s">
        <v>45</v>
      </c>
      <c r="J47" s="311" t="s">
        <v>94</v>
      </c>
      <c r="K47" s="311"/>
      <c r="L47" s="311"/>
      <c r="M47" s="311" t="s">
        <v>763</v>
      </c>
      <c r="N47" s="311" t="s">
        <v>96</v>
      </c>
      <c r="O47" s="311" t="s">
        <v>97</v>
      </c>
      <c r="P47" s="311"/>
      <c r="Q47" s="311"/>
    </row>
    <row r="48" spans="2:17" ht="96" customHeight="1" x14ac:dyDescent="0.25">
      <c r="B48" s="409"/>
      <c r="C48" s="311"/>
      <c r="D48" s="311"/>
      <c r="E48" s="311"/>
      <c r="F48" s="311"/>
      <c r="G48" s="311"/>
      <c r="H48" s="311"/>
      <c r="I48" s="311"/>
      <c r="J48" s="3" t="s">
        <v>98</v>
      </c>
      <c r="K48" s="3" t="s">
        <v>99</v>
      </c>
      <c r="L48" s="3" t="s">
        <v>100</v>
      </c>
      <c r="M48" s="311"/>
      <c r="N48" s="311"/>
      <c r="O48" s="311"/>
      <c r="P48" s="311"/>
      <c r="Q48" s="311"/>
    </row>
    <row r="49" spans="2:21"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c r="S49" s="121"/>
      <c r="T49" s="121"/>
      <c r="U49" s="121"/>
    </row>
    <row r="50" spans="2:21" ht="15.75" x14ac:dyDescent="0.25">
      <c r="B50" s="410" t="s">
        <v>634</v>
      </c>
      <c r="C50" s="324" t="s">
        <v>101</v>
      </c>
      <c r="D50" s="287" t="s">
        <v>728</v>
      </c>
      <c r="E50" s="287" t="s">
        <v>729</v>
      </c>
      <c r="F50" s="293" t="s">
        <v>261</v>
      </c>
      <c r="G50" s="293" t="s">
        <v>262</v>
      </c>
      <c r="H50" s="324" t="s">
        <v>102</v>
      </c>
      <c r="I50" s="336">
        <f>SUM(I56:I69)</f>
        <v>9767352.9499999993</v>
      </c>
      <c r="J50" s="336" t="s">
        <v>726</v>
      </c>
      <c r="K50" s="336">
        <f>SUM(K56:K69)</f>
        <v>0</v>
      </c>
      <c r="L50" s="336">
        <f>SUM(L56:L69)</f>
        <v>7877250</v>
      </c>
      <c r="M50" s="336">
        <f>SUM(M56:M69)</f>
        <v>1390102.95</v>
      </c>
      <c r="N50" s="293" t="s">
        <v>638</v>
      </c>
      <c r="O50" s="12">
        <f>O56+O58+O60+O62+O66+O64+O68</f>
        <v>7</v>
      </c>
      <c r="P50" s="416"/>
      <c r="Q50" s="324"/>
      <c r="S50" s="121"/>
      <c r="T50" s="121"/>
      <c r="U50" s="121"/>
    </row>
    <row r="51" spans="2:21" ht="15.75" x14ac:dyDescent="0.25">
      <c r="B51" s="411"/>
      <c r="C51" s="325"/>
      <c r="D51" s="288"/>
      <c r="E51" s="288"/>
      <c r="F51" s="296"/>
      <c r="G51" s="296"/>
      <c r="H51" s="325"/>
      <c r="I51" s="337"/>
      <c r="J51" s="337"/>
      <c r="K51" s="337"/>
      <c r="L51" s="337"/>
      <c r="M51" s="337"/>
      <c r="N51" s="297"/>
      <c r="O51" s="11" t="s">
        <v>23</v>
      </c>
      <c r="P51" s="418"/>
      <c r="Q51" s="325"/>
      <c r="S51" s="121"/>
      <c r="T51" s="121"/>
      <c r="U51" s="121"/>
    </row>
    <row r="52" spans="2:21" ht="15.75" customHeight="1" x14ac:dyDescent="0.25">
      <c r="B52" s="411"/>
      <c r="C52" s="325"/>
      <c r="D52" s="288"/>
      <c r="E52" s="288"/>
      <c r="F52" s="296"/>
      <c r="G52" s="296"/>
      <c r="H52" s="325"/>
      <c r="I52" s="337"/>
      <c r="J52" s="337"/>
      <c r="K52" s="337"/>
      <c r="L52" s="337"/>
      <c r="M52" s="337"/>
      <c r="N52" s="293" t="s">
        <v>639</v>
      </c>
      <c r="O52" s="12">
        <f>O63+O65+O69</f>
        <v>5000</v>
      </c>
      <c r="P52" s="418"/>
      <c r="Q52" s="325"/>
      <c r="S52" s="121"/>
      <c r="T52" s="121"/>
      <c r="U52" s="121"/>
    </row>
    <row r="53" spans="2:21" ht="32.25" customHeight="1" x14ac:dyDescent="0.25">
      <c r="B53" s="411"/>
      <c r="C53" s="325"/>
      <c r="D53" s="288"/>
      <c r="E53" s="288"/>
      <c r="F53" s="296"/>
      <c r="G53" s="296"/>
      <c r="H53" s="325"/>
      <c r="I53" s="337"/>
      <c r="J53" s="337"/>
      <c r="K53" s="337"/>
      <c r="L53" s="337"/>
      <c r="M53" s="337"/>
      <c r="N53" s="297"/>
      <c r="O53" s="11" t="s">
        <v>23</v>
      </c>
      <c r="P53" s="418"/>
      <c r="Q53" s="325"/>
      <c r="S53" s="121"/>
      <c r="T53" s="121"/>
      <c r="U53" s="121"/>
    </row>
    <row r="54" spans="2:21" ht="15.75" customHeight="1" x14ac:dyDescent="0.25">
      <c r="B54" s="411"/>
      <c r="C54" s="325"/>
      <c r="D54" s="288"/>
      <c r="E54" s="288"/>
      <c r="F54" s="296"/>
      <c r="G54" s="296"/>
      <c r="H54" s="325"/>
      <c r="I54" s="337"/>
      <c r="J54" s="337"/>
      <c r="K54" s="337"/>
      <c r="L54" s="337"/>
      <c r="M54" s="337"/>
      <c r="N54" s="293" t="s">
        <v>644</v>
      </c>
      <c r="O54" s="114">
        <f>O57+O59+O61+O67</f>
        <v>77.308000000000007</v>
      </c>
      <c r="P54" s="418"/>
      <c r="Q54" s="325"/>
      <c r="S54" s="121"/>
      <c r="T54" s="121"/>
      <c r="U54" s="121"/>
    </row>
    <row r="55" spans="2:21" ht="160.5" customHeight="1" x14ac:dyDescent="0.25">
      <c r="B55" s="411"/>
      <c r="C55" s="325"/>
      <c r="D55" s="288"/>
      <c r="E55" s="288"/>
      <c r="F55" s="296"/>
      <c r="G55" s="296"/>
      <c r="H55" s="325"/>
      <c r="I55" s="337"/>
      <c r="J55" s="337"/>
      <c r="K55" s="337"/>
      <c r="L55" s="337"/>
      <c r="M55" s="337"/>
      <c r="N55" s="297"/>
      <c r="O55" s="11" t="s">
        <v>23</v>
      </c>
      <c r="P55" s="418"/>
      <c r="Q55" s="325"/>
      <c r="S55" s="121"/>
      <c r="T55" s="121"/>
      <c r="U55" s="121"/>
    </row>
    <row r="56" spans="2:21" ht="31.5" outlineLevel="1" x14ac:dyDescent="0.25">
      <c r="B56" s="293" t="s">
        <v>674</v>
      </c>
      <c r="C56" s="345"/>
      <c r="D56" s="293" t="s">
        <v>293</v>
      </c>
      <c r="E56" s="324"/>
      <c r="F56" s="351"/>
      <c r="G56" s="293" t="s">
        <v>262</v>
      </c>
      <c r="H56" s="345"/>
      <c r="I56" s="343">
        <f>SUM(J56:M57)</f>
        <v>700000</v>
      </c>
      <c r="J56" s="343">
        <v>0</v>
      </c>
      <c r="K56" s="343">
        <v>0</v>
      </c>
      <c r="L56" s="343">
        <v>595000</v>
      </c>
      <c r="M56" s="343">
        <v>105000</v>
      </c>
      <c r="N56" s="31" t="s">
        <v>638</v>
      </c>
      <c r="O56" s="39">
        <v>1</v>
      </c>
      <c r="P56" s="324" t="s">
        <v>290</v>
      </c>
      <c r="Q56" s="324" t="s">
        <v>643</v>
      </c>
      <c r="S56" s="121"/>
      <c r="T56" s="121"/>
      <c r="U56" s="121"/>
    </row>
    <row r="57" spans="2:21" ht="81.75" customHeight="1" outlineLevel="1" x14ac:dyDescent="0.25">
      <c r="B57" s="296"/>
      <c r="C57" s="346"/>
      <c r="D57" s="296"/>
      <c r="E57" s="325"/>
      <c r="F57" s="352"/>
      <c r="G57" s="296"/>
      <c r="H57" s="346"/>
      <c r="I57" s="344"/>
      <c r="J57" s="344"/>
      <c r="K57" s="344"/>
      <c r="L57" s="344"/>
      <c r="M57" s="344"/>
      <c r="N57" s="27" t="s">
        <v>644</v>
      </c>
      <c r="O57" s="112">
        <v>4.4690000000000003</v>
      </c>
      <c r="P57" s="325"/>
      <c r="Q57" s="325"/>
      <c r="S57" s="121"/>
      <c r="T57" s="121"/>
      <c r="U57" s="121"/>
    </row>
    <row r="58" spans="2:21" ht="31.5" outlineLevel="1" x14ac:dyDescent="0.25">
      <c r="B58" s="293" t="s">
        <v>675</v>
      </c>
      <c r="C58" s="345"/>
      <c r="D58" s="293" t="s">
        <v>299</v>
      </c>
      <c r="E58" s="324"/>
      <c r="F58" s="351"/>
      <c r="G58" s="293" t="s">
        <v>262</v>
      </c>
      <c r="H58" s="345"/>
      <c r="I58" s="343">
        <f>SUM(J58:M59)</f>
        <v>1300000</v>
      </c>
      <c r="J58" s="343">
        <v>0</v>
      </c>
      <c r="K58" s="343">
        <v>0</v>
      </c>
      <c r="L58" s="343">
        <v>1105000</v>
      </c>
      <c r="M58" s="343">
        <v>195000</v>
      </c>
      <c r="N58" s="31" t="s">
        <v>638</v>
      </c>
      <c r="O58" s="39">
        <v>1</v>
      </c>
      <c r="P58" s="324" t="s">
        <v>290</v>
      </c>
      <c r="Q58" s="324" t="s">
        <v>284</v>
      </c>
      <c r="S58" s="121"/>
      <c r="T58" s="121"/>
      <c r="U58" s="121"/>
    </row>
    <row r="59" spans="2:21" ht="99" customHeight="1" outlineLevel="1" x14ac:dyDescent="0.25">
      <c r="B59" s="296"/>
      <c r="C59" s="346"/>
      <c r="D59" s="296"/>
      <c r="E59" s="325"/>
      <c r="F59" s="352"/>
      <c r="G59" s="296"/>
      <c r="H59" s="346"/>
      <c r="I59" s="344"/>
      <c r="J59" s="344"/>
      <c r="K59" s="344"/>
      <c r="L59" s="344"/>
      <c r="M59" s="344"/>
      <c r="N59" s="27" t="s">
        <v>644</v>
      </c>
      <c r="O59" s="113">
        <v>2.5670000000000002</v>
      </c>
      <c r="P59" s="325"/>
      <c r="Q59" s="325"/>
      <c r="S59" s="121"/>
      <c r="T59" s="121"/>
      <c r="U59" s="121"/>
    </row>
    <row r="60" spans="2:21" ht="31.5" outlineLevel="1" x14ac:dyDescent="0.25">
      <c r="B60" s="293" t="s">
        <v>676</v>
      </c>
      <c r="C60" s="345"/>
      <c r="D60" s="293" t="s">
        <v>299</v>
      </c>
      <c r="E60" s="324"/>
      <c r="F60" s="351"/>
      <c r="G60" s="293" t="s">
        <v>262</v>
      </c>
      <c r="H60" s="345"/>
      <c r="I60" s="343">
        <f>SUM(J60:M61)</f>
        <v>1880000</v>
      </c>
      <c r="J60" s="343">
        <v>0</v>
      </c>
      <c r="K60" s="343">
        <v>0</v>
      </c>
      <c r="L60" s="343">
        <v>1598000</v>
      </c>
      <c r="M60" s="343">
        <v>282000</v>
      </c>
      <c r="N60" s="31" t="s">
        <v>638</v>
      </c>
      <c r="O60" s="39">
        <v>1</v>
      </c>
      <c r="P60" s="324" t="s">
        <v>642</v>
      </c>
      <c r="Q60" s="324" t="s">
        <v>650</v>
      </c>
      <c r="S60" s="121"/>
      <c r="T60" s="121"/>
      <c r="U60" s="121"/>
    </row>
    <row r="61" spans="2:21" ht="99" customHeight="1" outlineLevel="1" x14ac:dyDescent="0.25">
      <c r="B61" s="296"/>
      <c r="C61" s="346"/>
      <c r="D61" s="296"/>
      <c r="E61" s="325"/>
      <c r="F61" s="352"/>
      <c r="G61" s="296"/>
      <c r="H61" s="346"/>
      <c r="I61" s="344"/>
      <c r="J61" s="344"/>
      <c r="K61" s="344"/>
      <c r="L61" s="344"/>
      <c r="M61" s="344"/>
      <c r="N61" s="27" t="s">
        <v>644</v>
      </c>
      <c r="O61" s="112">
        <v>22.452000000000002</v>
      </c>
      <c r="P61" s="325"/>
      <c r="Q61" s="325"/>
      <c r="S61" s="121"/>
      <c r="T61" s="121"/>
      <c r="U61" s="121"/>
    </row>
    <row r="62" spans="2:21" ht="54" customHeight="1" outlineLevel="1" x14ac:dyDescent="0.25">
      <c r="B62" s="293" t="s">
        <v>677</v>
      </c>
      <c r="C62" s="345"/>
      <c r="D62" s="293" t="s">
        <v>299</v>
      </c>
      <c r="E62" s="293" t="s">
        <v>651</v>
      </c>
      <c r="F62" s="351"/>
      <c r="G62" s="293" t="s">
        <v>262</v>
      </c>
      <c r="H62" s="345"/>
      <c r="I62" s="343">
        <f>SUM(J62:M63)</f>
        <v>1505000</v>
      </c>
      <c r="J62" s="343">
        <v>0</v>
      </c>
      <c r="K62" s="343">
        <v>0</v>
      </c>
      <c r="L62" s="343">
        <v>1279250</v>
      </c>
      <c r="M62" s="343">
        <v>225750</v>
      </c>
      <c r="N62" s="31" t="s">
        <v>638</v>
      </c>
      <c r="O62" s="39">
        <v>1</v>
      </c>
      <c r="P62" s="324" t="s">
        <v>290</v>
      </c>
      <c r="Q62" s="324" t="s">
        <v>652</v>
      </c>
      <c r="S62" s="121"/>
      <c r="T62" s="121"/>
      <c r="U62" s="121"/>
    </row>
    <row r="63" spans="2:21" ht="105.75" customHeight="1" outlineLevel="1" x14ac:dyDescent="0.25">
      <c r="B63" s="296"/>
      <c r="C63" s="346"/>
      <c r="D63" s="296"/>
      <c r="E63" s="296"/>
      <c r="F63" s="352"/>
      <c r="G63" s="296"/>
      <c r="H63" s="346"/>
      <c r="I63" s="344"/>
      <c r="J63" s="344"/>
      <c r="K63" s="344"/>
      <c r="L63" s="344"/>
      <c r="M63" s="344"/>
      <c r="N63" s="27" t="s">
        <v>639</v>
      </c>
      <c r="O63" s="39">
        <v>2000</v>
      </c>
      <c r="P63" s="325"/>
      <c r="Q63" s="325"/>
      <c r="S63" s="121"/>
      <c r="T63" s="121"/>
      <c r="U63" s="121"/>
    </row>
    <row r="64" spans="2:21" ht="36" customHeight="1" outlineLevel="1" x14ac:dyDescent="0.25">
      <c r="B64" s="293" t="s">
        <v>678</v>
      </c>
      <c r="C64" s="345"/>
      <c r="D64" s="293" t="s">
        <v>356</v>
      </c>
      <c r="E64" s="324"/>
      <c r="F64" s="351"/>
      <c r="G64" s="293" t="s">
        <v>262</v>
      </c>
      <c r="H64" s="345"/>
      <c r="I64" s="336">
        <f>SUM(J64:M65)</f>
        <v>1832352.95</v>
      </c>
      <c r="J64" s="343">
        <v>0</v>
      </c>
      <c r="K64" s="343">
        <v>0</v>
      </c>
      <c r="L64" s="343">
        <v>1557500</v>
      </c>
      <c r="M64" s="336">
        <v>274852.95</v>
      </c>
      <c r="N64" s="31" t="s">
        <v>638</v>
      </c>
      <c r="O64" s="39">
        <v>1</v>
      </c>
      <c r="P64" s="324" t="s">
        <v>653</v>
      </c>
      <c r="Q64" s="324" t="s">
        <v>650</v>
      </c>
      <c r="S64" s="121"/>
      <c r="T64" s="121"/>
      <c r="U64" s="121"/>
    </row>
    <row r="65" spans="2:21" ht="47.25" outlineLevel="1" x14ac:dyDescent="0.25">
      <c r="B65" s="296"/>
      <c r="C65" s="346"/>
      <c r="D65" s="296"/>
      <c r="E65" s="325"/>
      <c r="F65" s="352"/>
      <c r="G65" s="296"/>
      <c r="H65" s="346"/>
      <c r="I65" s="337"/>
      <c r="J65" s="344"/>
      <c r="K65" s="344"/>
      <c r="L65" s="344"/>
      <c r="M65" s="337"/>
      <c r="N65" s="27" t="s">
        <v>639</v>
      </c>
      <c r="O65" s="39">
        <v>2000</v>
      </c>
      <c r="P65" s="325"/>
      <c r="Q65" s="325"/>
      <c r="S65" s="121"/>
      <c r="T65" s="121"/>
      <c r="U65" s="121"/>
    </row>
    <row r="66" spans="2:21" ht="33.75" customHeight="1" outlineLevel="1" x14ac:dyDescent="0.25">
      <c r="B66" s="293" t="s">
        <v>679</v>
      </c>
      <c r="C66" s="345"/>
      <c r="D66" s="293" t="s">
        <v>272</v>
      </c>
      <c r="E66" s="324"/>
      <c r="F66" s="351"/>
      <c r="G66" s="293" t="s">
        <v>262</v>
      </c>
      <c r="H66" s="345"/>
      <c r="I66" s="343">
        <f>SUM(500000+K66,L66,M66)</f>
        <v>2400000</v>
      </c>
      <c r="J66" s="343" t="s">
        <v>726</v>
      </c>
      <c r="K66" s="343">
        <v>0</v>
      </c>
      <c r="L66" s="343">
        <v>1615000</v>
      </c>
      <c r="M66" s="343">
        <v>285000</v>
      </c>
      <c r="N66" s="31" t="s">
        <v>638</v>
      </c>
      <c r="O66" s="39">
        <v>1</v>
      </c>
      <c r="P66" s="324" t="s">
        <v>302</v>
      </c>
      <c r="Q66" s="324" t="s">
        <v>650</v>
      </c>
      <c r="S66" s="121"/>
      <c r="T66" s="121"/>
      <c r="U66" s="121"/>
    </row>
    <row r="67" spans="2:21" ht="81" customHeight="1" outlineLevel="1" x14ac:dyDescent="0.25">
      <c r="B67" s="296"/>
      <c r="C67" s="346"/>
      <c r="D67" s="296"/>
      <c r="E67" s="325"/>
      <c r="F67" s="352"/>
      <c r="G67" s="296"/>
      <c r="H67" s="346"/>
      <c r="I67" s="344"/>
      <c r="J67" s="344"/>
      <c r="K67" s="344"/>
      <c r="L67" s="344"/>
      <c r="M67" s="344"/>
      <c r="N67" s="27" t="s">
        <v>644</v>
      </c>
      <c r="O67" s="64">
        <v>47.82</v>
      </c>
      <c r="P67" s="325"/>
      <c r="Q67" s="325"/>
      <c r="S67" s="121"/>
      <c r="T67" s="121"/>
      <c r="U67" s="121"/>
    </row>
    <row r="68" spans="2:21" ht="31.5" outlineLevel="1" x14ac:dyDescent="0.25">
      <c r="B68" s="293" t="s">
        <v>709</v>
      </c>
      <c r="C68" s="345"/>
      <c r="D68" s="293" t="s">
        <v>272</v>
      </c>
      <c r="E68" s="287" t="s">
        <v>710</v>
      </c>
      <c r="F68" s="351"/>
      <c r="G68" s="293" t="s">
        <v>262</v>
      </c>
      <c r="H68" s="345"/>
      <c r="I68" s="343">
        <f>SUM(J68:M69)</f>
        <v>150000</v>
      </c>
      <c r="J68" s="343">
        <v>0</v>
      </c>
      <c r="K68" s="343">
        <v>0</v>
      </c>
      <c r="L68" s="343">
        <v>127500</v>
      </c>
      <c r="M68" s="343">
        <v>22500</v>
      </c>
      <c r="N68" s="31" t="s">
        <v>638</v>
      </c>
      <c r="O68" s="39">
        <v>1</v>
      </c>
      <c r="P68" s="324" t="s">
        <v>711</v>
      </c>
      <c r="Q68" s="324" t="s">
        <v>358</v>
      </c>
      <c r="S68" s="121"/>
      <c r="T68" s="121"/>
      <c r="U68" s="121"/>
    </row>
    <row r="69" spans="2:21" ht="129" customHeight="1" outlineLevel="1" x14ac:dyDescent="0.25">
      <c r="B69" s="296"/>
      <c r="C69" s="346"/>
      <c r="D69" s="296"/>
      <c r="E69" s="288"/>
      <c r="F69" s="352"/>
      <c r="G69" s="296"/>
      <c r="H69" s="346"/>
      <c r="I69" s="344"/>
      <c r="J69" s="344"/>
      <c r="K69" s="344"/>
      <c r="L69" s="344"/>
      <c r="M69" s="344"/>
      <c r="N69" s="27" t="s">
        <v>639</v>
      </c>
      <c r="O69" s="39">
        <v>1000</v>
      </c>
      <c r="P69" s="325"/>
      <c r="Q69" s="325"/>
      <c r="S69" s="121"/>
      <c r="T69" s="121"/>
      <c r="U69" s="121"/>
    </row>
    <row r="70" spans="2:21" ht="15.75" x14ac:dyDescent="0.25">
      <c r="B70" s="410" t="s">
        <v>635</v>
      </c>
      <c r="C70" s="345"/>
      <c r="D70" s="287" t="s">
        <v>730</v>
      </c>
      <c r="E70" s="287" t="s">
        <v>729</v>
      </c>
      <c r="F70" s="345"/>
      <c r="G70" s="293" t="s">
        <v>262</v>
      </c>
      <c r="H70" s="345"/>
      <c r="I70" s="336">
        <f>SUM(I80:I151)</f>
        <v>24321991.68</v>
      </c>
      <c r="J70" s="336">
        <f>SUM(J80:J151)</f>
        <v>0</v>
      </c>
      <c r="K70" s="336">
        <f>SUM(K80:K151)</f>
        <v>0</v>
      </c>
      <c r="L70" s="336">
        <f>SUM(L80:L151)</f>
        <v>20673692.370000001</v>
      </c>
      <c r="M70" s="336">
        <f>SUM(M80:M151)</f>
        <v>3648299.3100000005</v>
      </c>
      <c r="N70" s="293" t="s">
        <v>638</v>
      </c>
      <c r="O70" s="39">
        <f>O80+O83+O86+O89+O92+O95+O98+O101+O104+O107+O110+O113+O116+O119+O122+O125+O130+O133+O138+O141+O144+O149</f>
        <v>22</v>
      </c>
      <c r="P70" s="545"/>
      <c r="Q70" s="324"/>
      <c r="S70" s="121"/>
      <c r="T70" s="121"/>
      <c r="U70" s="121"/>
    </row>
    <row r="71" spans="2:21" ht="15.75" x14ac:dyDescent="0.25">
      <c r="B71" s="411"/>
      <c r="C71" s="346"/>
      <c r="D71" s="288"/>
      <c r="E71" s="288"/>
      <c r="F71" s="346"/>
      <c r="G71" s="296"/>
      <c r="H71" s="346"/>
      <c r="I71" s="337"/>
      <c r="J71" s="337"/>
      <c r="K71" s="337"/>
      <c r="L71" s="337"/>
      <c r="M71" s="337"/>
      <c r="N71" s="297"/>
      <c r="O71" s="11" t="s">
        <v>23</v>
      </c>
      <c r="P71" s="546"/>
      <c r="Q71" s="325"/>
      <c r="S71" s="121"/>
      <c r="T71" s="121"/>
      <c r="U71" s="121"/>
    </row>
    <row r="72" spans="2:21" ht="15.75" x14ac:dyDescent="0.25">
      <c r="B72" s="411"/>
      <c r="C72" s="346"/>
      <c r="D72" s="288"/>
      <c r="E72" s="288"/>
      <c r="F72" s="346"/>
      <c r="G72" s="296"/>
      <c r="H72" s="346"/>
      <c r="I72" s="337"/>
      <c r="J72" s="337"/>
      <c r="K72" s="337"/>
      <c r="L72" s="337"/>
      <c r="M72" s="337"/>
      <c r="N72" s="293" t="s">
        <v>647</v>
      </c>
      <c r="O72" s="73">
        <f>O81+O84+O87+O90+O93+O96+O99+O102+O105+O108+O111+O114+O117+O120+O123+O126+O131+O134+O139+O142+O145+O150</f>
        <v>2721072.86</v>
      </c>
      <c r="P72" s="546"/>
      <c r="Q72" s="325"/>
      <c r="S72" s="121"/>
      <c r="T72" s="121"/>
      <c r="U72" s="121"/>
    </row>
    <row r="73" spans="2:21" ht="34.5" customHeight="1" x14ac:dyDescent="0.25">
      <c r="B73" s="411"/>
      <c r="C73" s="346"/>
      <c r="D73" s="288"/>
      <c r="E73" s="288"/>
      <c r="F73" s="346"/>
      <c r="G73" s="296"/>
      <c r="H73" s="346"/>
      <c r="I73" s="337"/>
      <c r="J73" s="337"/>
      <c r="K73" s="337"/>
      <c r="L73" s="337"/>
      <c r="M73" s="337"/>
      <c r="N73" s="297"/>
      <c r="O73" s="11" t="s">
        <v>23</v>
      </c>
      <c r="P73" s="546"/>
      <c r="Q73" s="325"/>
      <c r="S73" s="121"/>
      <c r="T73" s="121"/>
      <c r="U73" s="121"/>
    </row>
    <row r="74" spans="2:21" ht="15.75" x14ac:dyDescent="0.25">
      <c r="B74" s="411"/>
      <c r="C74" s="346"/>
      <c r="D74" s="288"/>
      <c r="E74" s="288"/>
      <c r="F74" s="346"/>
      <c r="G74" s="296"/>
      <c r="H74" s="346"/>
      <c r="I74" s="337"/>
      <c r="J74" s="337"/>
      <c r="K74" s="337"/>
      <c r="L74" s="337"/>
      <c r="M74" s="337"/>
      <c r="N74" s="293" t="s">
        <v>644</v>
      </c>
      <c r="O74" s="266">
        <f>O82+O85+O88+O91+O94+O97+O100+O103+O106+O109+O112+O115+O118+O121+O124+O127+O132+O135+O140+O143+O146+O151</f>
        <v>370.12139999999988</v>
      </c>
      <c r="P74" s="546"/>
      <c r="Q74" s="325"/>
      <c r="S74" s="121"/>
      <c r="T74" s="121"/>
      <c r="U74" s="121"/>
    </row>
    <row r="75" spans="2:21" ht="47.25" customHeight="1" x14ac:dyDescent="0.25">
      <c r="B75" s="411"/>
      <c r="C75" s="346"/>
      <c r="D75" s="288"/>
      <c r="E75" s="288"/>
      <c r="F75" s="346"/>
      <c r="G75" s="296"/>
      <c r="H75" s="346"/>
      <c r="I75" s="337"/>
      <c r="J75" s="337"/>
      <c r="K75" s="337"/>
      <c r="L75" s="337"/>
      <c r="M75" s="337"/>
      <c r="N75" s="297"/>
      <c r="O75" s="11" t="s">
        <v>23</v>
      </c>
      <c r="P75" s="546"/>
      <c r="Q75" s="325"/>
      <c r="S75" s="121"/>
      <c r="T75" s="121"/>
      <c r="U75" s="121"/>
    </row>
    <row r="76" spans="2:21" ht="15.75" x14ac:dyDescent="0.25">
      <c r="B76" s="411"/>
      <c r="C76" s="346"/>
      <c r="D76" s="288"/>
      <c r="E76" s="288"/>
      <c r="F76" s="346"/>
      <c r="G76" s="296"/>
      <c r="H76" s="346"/>
      <c r="I76" s="337"/>
      <c r="J76" s="337"/>
      <c r="K76" s="337"/>
      <c r="L76" s="337"/>
      <c r="M76" s="337"/>
      <c r="N76" s="293" t="s">
        <v>656</v>
      </c>
      <c r="O76" s="92">
        <f>O128+O136+O147</f>
        <v>9450</v>
      </c>
      <c r="P76" s="546"/>
      <c r="Q76" s="325"/>
      <c r="S76" s="121"/>
      <c r="T76" s="121"/>
      <c r="U76" s="121"/>
    </row>
    <row r="77" spans="2:21" ht="33.75" customHeight="1" x14ac:dyDescent="0.25">
      <c r="B77" s="411"/>
      <c r="C77" s="346"/>
      <c r="D77" s="288"/>
      <c r="E77" s="288"/>
      <c r="F77" s="346"/>
      <c r="G77" s="296"/>
      <c r="H77" s="346"/>
      <c r="I77" s="337"/>
      <c r="J77" s="337"/>
      <c r="K77" s="337"/>
      <c r="L77" s="337"/>
      <c r="M77" s="337"/>
      <c r="N77" s="297"/>
      <c r="O77" s="11" t="s">
        <v>23</v>
      </c>
      <c r="P77" s="546"/>
      <c r="Q77" s="325"/>
      <c r="S77" s="121"/>
      <c r="T77" s="121"/>
      <c r="U77" s="121"/>
    </row>
    <row r="78" spans="2:21" ht="15.75" x14ac:dyDescent="0.25">
      <c r="B78" s="411"/>
      <c r="C78" s="346"/>
      <c r="D78" s="288"/>
      <c r="E78" s="288"/>
      <c r="F78" s="346"/>
      <c r="G78" s="296"/>
      <c r="H78" s="346"/>
      <c r="I78" s="337"/>
      <c r="J78" s="337"/>
      <c r="K78" s="337"/>
      <c r="L78" s="337"/>
      <c r="M78" s="337"/>
      <c r="N78" s="293" t="s">
        <v>657</v>
      </c>
      <c r="O78" s="92">
        <f>O129+O137+O148</f>
        <v>5.6000000000000005</v>
      </c>
      <c r="P78" s="546"/>
      <c r="Q78" s="325"/>
      <c r="S78" s="121"/>
      <c r="T78" s="121"/>
      <c r="U78" s="121"/>
    </row>
    <row r="79" spans="2:21" ht="38.25" customHeight="1" x14ac:dyDescent="0.25">
      <c r="B79" s="412"/>
      <c r="C79" s="434"/>
      <c r="D79" s="289"/>
      <c r="E79" s="289"/>
      <c r="F79" s="434"/>
      <c r="G79" s="297"/>
      <c r="H79" s="434"/>
      <c r="I79" s="339"/>
      <c r="J79" s="339"/>
      <c r="K79" s="339"/>
      <c r="L79" s="339"/>
      <c r="M79" s="339"/>
      <c r="N79" s="297"/>
      <c r="O79" s="11" t="s">
        <v>23</v>
      </c>
      <c r="P79" s="547"/>
      <c r="Q79" s="326"/>
      <c r="S79" s="121"/>
      <c r="T79" s="121"/>
      <c r="U79" s="121"/>
    </row>
    <row r="80" spans="2:21" ht="36" customHeight="1" outlineLevel="1" x14ac:dyDescent="0.25">
      <c r="B80" s="293" t="s">
        <v>680</v>
      </c>
      <c r="C80" s="345"/>
      <c r="D80" s="293" t="s">
        <v>281</v>
      </c>
      <c r="E80" s="324"/>
      <c r="F80" s="345"/>
      <c r="G80" s="293" t="s">
        <v>262</v>
      </c>
      <c r="H80" s="345"/>
      <c r="I80" s="336">
        <f>SUM(J80:M82)</f>
        <v>947395.21</v>
      </c>
      <c r="J80" s="336">
        <v>0</v>
      </c>
      <c r="K80" s="336">
        <v>0</v>
      </c>
      <c r="L80" s="336">
        <v>805285.91</v>
      </c>
      <c r="M80" s="336">
        <v>142109.29999999999</v>
      </c>
      <c r="N80" s="31" t="s">
        <v>638</v>
      </c>
      <c r="O80" s="45">
        <v>1</v>
      </c>
      <c r="P80" s="324" t="s">
        <v>640</v>
      </c>
      <c r="Q80" s="324" t="s">
        <v>641</v>
      </c>
      <c r="S80" s="121"/>
      <c r="T80" s="121"/>
      <c r="U80" s="121"/>
    </row>
    <row r="81" spans="2:21" ht="47.25" outlineLevel="1" x14ac:dyDescent="0.25">
      <c r="B81" s="296"/>
      <c r="C81" s="346"/>
      <c r="D81" s="296"/>
      <c r="E81" s="325"/>
      <c r="F81" s="346"/>
      <c r="G81" s="296"/>
      <c r="H81" s="346"/>
      <c r="I81" s="337"/>
      <c r="J81" s="337"/>
      <c r="K81" s="337"/>
      <c r="L81" s="337"/>
      <c r="M81" s="337"/>
      <c r="N81" s="27" t="s">
        <v>647</v>
      </c>
      <c r="O81" s="39">
        <v>33700</v>
      </c>
      <c r="P81" s="325"/>
      <c r="Q81" s="325"/>
      <c r="S81" s="121"/>
      <c r="T81" s="121"/>
      <c r="U81" s="121"/>
    </row>
    <row r="82" spans="2:21" ht="49.15" customHeight="1" outlineLevel="1" x14ac:dyDescent="0.25">
      <c r="B82" s="296"/>
      <c r="C82" s="346"/>
      <c r="D82" s="296"/>
      <c r="E82" s="325"/>
      <c r="F82" s="346"/>
      <c r="G82" s="296"/>
      <c r="H82" s="346"/>
      <c r="I82" s="337"/>
      <c r="J82" s="337"/>
      <c r="K82" s="337"/>
      <c r="L82" s="337"/>
      <c r="M82" s="337"/>
      <c r="N82" s="27" t="s">
        <v>644</v>
      </c>
      <c r="O82" s="64">
        <v>3.37</v>
      </c>
      <c r="P82" s="325"/>
      <c r="Q82" s="325"/>
      <c r="S82" s="121"/>
      <c r="T82" s="121"/>
      <c r="U82" s="121"/>
    </row>
    <row r="83" spans="2:21" ht="31.15" customHeight="1" outlineLevel="1" x14ac:dyDescent="0.25">
      <c r="B83" s="293" t="s">
        <v>681</v>
      </c>
      <c r="C83" s="345"/>
      <c r="D83" s="293" t="s">
        <v>281</v>
      </c>
      <c r="E83" s="324"/>
      <c r="F83" s="345"/>
      <c r="G83" s="293" t="s">
        <v>262</v>
      </c>
      <c r="H83" s="345"/>
      <c r="I83" s="336">
        <f>SUM(J83:M85)</f>
        <v>294117.65000000002</v>
      </c>
      <c r="J83" s="336">
        <v>0</v>
      </c>
      <c r="K83" s="336">
        <v>0</v>
      </c>
      <c r="L83" s="336">
        <v>250000</v>
      </c>
      <c r="M83" s="336">
        <v>44117.65</v>
      </c>
      <c r="N83" s="31" t="s">
        <v>638</v>
      </c>
      <c r="O83" s="45">
        <v>1</v>
      </c>
      <c r="P83" s="324" t="s">
        <v>640</v>
      </c>
      <c r="Q83" s="324" t="s">
        <v>641</v>
      </c>
      <c r="S83" s="121"/>
      <c r="T83" s="121"/>
      <c r="U83" s="121"/>
    </row>
    <row r="84" spans="2:21" ht="47.25" outlineLevel="1" x14ac:dyDescent="0.25">
      <c r="B84" s="296"/>
      <c r="C84" s="346"/>
      <c r="D84" s="296"/>
      <c r="E84" s="325"/>
      <c r="F84" s="346"/>
      <c r="G84" s="296"/>
      <c r="H84" s="346"/>
      <c r="I84" s="337"/>
      <c r="J84" s="337"/>
      <c r="K84" s="337"/>
      <c r="L84" s="337"/>
      <c r="M84" s="337"/>
      <c r="N84" s="27" t="s">
        <v>647</v>
      </c>
      <c r="O84" s="64">
        <v>41840.199999999997</v>
      </c>
      <c r="P84" s="325"/>
      <c r="Q84" s="325"/>
      <c r="S84" s="121"/>
      <c r="T84" s="121"/>
      <c r="U84" s="121"/>
    </row>
    <row r="85" spans="2:21" ht="49.9" customHeight="1" outlineLevel="1" x14ac:dyDescent="0.25">
      <c r="B85" s="296"/>
      <c r="C85" s="346"/>
      <c r="D85" s="296"/>
      <c r="E85" s="325"/>
      <c r="F85" s="346"/>
      <c r="G85" s="296"/>
      <c r="H85" s="346"/>
      <c r="I85" s="337"/>
      <c r="J85" s="337"/>
      <c r="K85" s="337"/>
      <c r="L85" s="337"/>
      <c r="M85" s="337"/>
      <c r="N85" s="27" t="s">
        <v>644</v>
      </c>
      <c r="O85" s="112">
        <v>4.1840000000000002</v>
      </c>
      <c r="P85" s="325"/>
      <c r="Q85" s="325"/>
      <c r="S85" s="121"/>
      <c r="T85" s="121"/>
      <c r="U85" s="121"/>
    </row>
    <row r="86" spans="2:21" ht="31.5" outlineLevel="1" x14ac:dyDescent="0.25">
      <c r="B86" s="293" t="s">
        <v>682</v>
      </c>
      <c r="C86" s="345"/>
      <c r="D86" s="293" t="s">
        <v>281</v>
      </c>
      <c r="E86" s="324"/>
      <c r="F86" s="345"/>
      <c r="G86" s="293" t="s">
        <v>262</v>
      </c>
      <c r="H86" s="345"/>
      <c r="I86" s="336">
        <f>SUM(J86:M88)</f>
        <v>117647.06</v>
      </c>
      <c r="J86" s="336">
        <v>0</v>
      </c>
      <c r="K86" s="336">
        <v>0</v>
      </c>
      <c r="L86" s="336">
        <v>100000</v>
      </c>
      <c r="M86" s="336">
        <v>17647.060000000001</v>
      </c>
      <c r="N86" s="31" t="s">
        <v>638</v>
      </c>
      <c r="O86" s="45">
        <v>1</v>
      </c>
      <c r="P86" s="324" t="s">
        <v>640</v>
      </c>
      <c r="Q86" s="324" t="s">
        <v>641</v>
      </c>
      <c r="S86" s="121"/>
      <c r="T86" s="121"/>
      <c r="U86" s="121"/>
    </row>
    <row r="87" spans="2:21" ht="47.25" outlineLevel="1" x14ac:dyDescent="0.25">
      <c r="B87" s="296"/>
      <c r="C87" s="346"/>
      <c r="D87" s="296"/>
      <c r="E87" s="325"/>
      <c r="F87" s="346"/>
      <c r="G87" s="296"/>
      <c r="H87" s="346"/>
      <c r="I87" s="337"/>
      <c r="J87" s="337"/>
      <c r="K87" s="337"/>
      <c r="L87" s="337"/>
      <c r="M87" s="337"/>
      <c r="N87" s="27" t="s">
        <v>647</v>
      </c>
      <c r="O87" s="64">
        <v>13856</v>
      </c>
      <c r="P87" s="325"/>
      <c r="Q87" s="325"/>
      <c r="S87" s="121"/>
      <c r="T87" s="121"/>
      <c r="U87" s="121"/>
    </row>
    <row r="88" spans="2:21" ht="49.15" customHeight="1" outlineLevel="1" x14ac:dyDescent="0.25">
      <c r="B88" s="296"/>
      <c r="C88" s="346"/>
      <c r="D88" s="296"/>
      <c r="E88" s="325"/>
      <c r="F88" s="346"/>
      <c r="G88" s="296"/>
      <c r="H88" s="346"/>
      <c r="I88" s="337"/>
      <c r="J88" s="337"/>
      <c r="K88" s="337"/>
      <c r="L88" s="337"/>
      <c r="M88" s="337"/>
      <c r="N88" s="27" t="s">
        <v>644</v>
      </c>
      <c r="O88" s="113">
        <v>1.3855999999999999</v>
      </c>
      <c r="P88" s="325"/>
      <c r="Q88" s="325"/>
      <c r="S88" s="121"/>
      <c r="T88" s="121"/>
      <c r="U88" s="121"/>
    </row>
    <row r="89" spans="2:21" ht="34.15" customHeight="1" outlineLevel="1" x14ac:dyDescent="0.25">
      <c r="B89" s="293" t="s">
        <v>683</v>
      </c>
      <c r="C89" s="345"/>
      <c r="D89" s="293" t="s">
        <v>281</v>
      </c>
      <c r="E89" s="324"/>
      <c r="F89" s="345"/>
      <c r="G89" s="293" t="s">
        <v>262</v>
      </c>
      <c r="H89" s="345"/>
      <c r="I89" s="336">
        <f>SUM(J89:M91)</f>
        <v>823529.40999999992</v>
      </c>
      <c r="J89" s="336">
        <v>0</v>
      </c>
      <c r="K89" s="336">
        <v>0</v>
      </c>
      <c r="L89" s="336">
        <v>699999.98</v>
      </c>
      <c r="M89" s="336">
        <v>123529.43</v>
      </c>
      <c r="N89" s="31" t="s">
        <v>638</v>
      </c>
      <c r="O89" s="45">
        <v>1</v>
      </c>
      <c r="P89" s="324" t="s">
        <v>640</v>
      </c>
      <c r="Q89" s="324" t="s">
        <v>641</v>
      </c>
      <c r="S89" s="121"/>
      <c r="T89" s="121"/>
      <c r="U89" s="121"/>
    </row>
    <row r="90" spans="2:21" ht="47.25" outlineLevel="1" x14ac:dyDescent="0.25">
      <c r="B90" s="296"/>
      <c r="C90" s="346"/>
      <c r="D90" s="296"/>
      <c r="E90" s="325"/>
      <c r="F90" s="346"/>
      <c r="G90" s="296"/>
      <c r="H90" s="346"/>
      <c r="I90" s="337"/>
      <c r="J90" s="337"/>
      <c r="K90" s="337"/>
      <c r="L90" s="337"/>
      <c r="M90" s="337"/>
      <c r="N90" s="27" t="s">
        <v>647</v>
      </c>
      <c r="O90" s="64">
        <v>101550.39999999999</v>
      </c>
      <c r="P90" s="325"/>
      <c r="Q90" s="325"/>
      <c r="S90" s="121"/>
      <c r="T90" s="121"/>
      <c r="U90" s="121"/>
    </row>
    <row r="91" spans="2:21" ht="48.6" customHeight="1" outlineLevel="1" x14ac:dyDescent="0.25">
      <c r="B91" s="296"/>
      <c r="C91" s="346"/>
      <c r="D91" s="296"/>
      <c r="E91" s="325"/>
      <c r="F91" s="346"/>
      <c r="G91" s="296"/>
      <c r="H91" s="346"/>
      <c r="I91" s="337"/>
      <c r="J91" s="337"/>
      <c r="K91" s="337"/>
      <c r="L91" s="337"/>
      <c r="M91" s="337"/>
      <c r="N91" s="27" t="s">
        <v>644</v>
      </c>
      <c r="O91" s="64">
        <v>10.16</v>
      </c>
      <c r="P91" s="325"/>
      <c r="Q91" s="325"/>
      <c r="S91" s="121"/>
      <c r="T91" s="121"/>
      <c r="U91" s="121"/>
    </row>
    <row r="92" spans="2:21" ht="34.15" customHeight="1" outlineLevel="1" x14ac:dyDescent="0.25">
      <c r="B92" s="293" t="s">
        <v>684</v>
      </c>
      <c r="C92" s="345"/>
      <c r="D92" s="293" t="s">
        <v>281</v>
      </c>
      <c r="E92" s="324"/>
      <c r="F92" s="345"/>
      <c r="G92" s="293" t="s">
        <v>262</v>
      </c>
      <c r="H92" s="345"/>
      <c r="I92" s="336">
        <f>SUM(J92:M94)</f>
        <v>2945132.8200000003</v>
      </c>
      <c r="J92" s="336">
        <v>0</v>
      </c>
      <c r="K92" s="336">
        <v>0</v>
      </c>
      <c r="L92" s="336">
        <v>2503362.89</v>
      </c>
      <c r="M92" s="336">
        <v>441769.93</v>
      </c>
      <c r="N92" s="31" t="s">
        <v>638</v>
      </c>
      <c r="O92" s="45">
        <v>1</v>
      </c>
      <c r="P92" s="324" t="s">
        <v>642</v>
      </c>
      <c r="Q92" s="324" t="s">
        <v>641</v>
      </c>
      <c r="S92" s="121"/>
      <c r="T92" s="121"/>
      <c r="U92" s="121"/>
    </row>
    <row r="93" spans="2:21" ht="47.25" outlineLevel="1" x14ac:dyDescent="0.25">
      <c r="B93" s="296"/>
      <c r="C93" s="346"/>
      <c r="D93" s="296"/>
      <c r="E93" s="325"/>
      <c r="F93" s="346"/>
      <c r="G93" s="296"/>
      <c r="H93" s="346"/>
      <c r="I93" s="337"/>
      <c r="J93" s="337"/>
      <c r="K93" s="337"/>
      <c r="L93" s="337"/>
      <c r="M93" s="337"/>
      <c r="N93" s="27" t="s">
        <v>647</v>
      </c>
      <c r="O93" s="64">
        <v>252918</v>
      </c>
      <c r="P93" s="325"/>
      <c r="Q93" s="325"/>
      <c r="S93" s="121"/>
      <c r="T93" s="121"/>
      <c r="U93" s="121"/>
    </row>
    <row r="94" spans="2:21" ht="50.45" customHeight="1" outlineLevel="1" x14ac:dyDescent="0.25">
      <c r="B94" s="296"/>
      <c r="C94" s="346"/>
      <c r="D94" s="296"/>
      <c r="E94" s="325"/>
      <c r="F94" s="346"/>
      <c r="G94" s="296"/>
      <c r="H94" s="346"/>
      <c r="I94" s="337"/>
      <c r="J94" s="337"/>
      <c r="K94" s="337"/>
      <c r="L94" s="337"/>
      <c r="M94" s="337"/>
      <c r="N94" s="27" t="s">
        <v>644</v>
      </c>
      <c r="O94" s="64">
        <v>25.29</v>
      </c>
      <c r="P94" s="325"/>
      <c r="Q94" s="325"/>
      <c r="S94" s="121"/>
      <c r="T94" s="121"/>
      <c r="U94" s="121"/>
    </row>
    <row r="95" spans="2:21" ht="34.9" customHeight="1" outlineLevel="1" x14ac:dyDescent="0.25">
      <c r="B95" s="293" t="s">
        <v>685</v>
      </c>
      <c r="C95" s="345"/>
      <c r="D95" s="293" t="s">
        <v>293</v>
      </c>
      <c r="E95" s="324"/>
      <c r="F95" s="345"/>
      <c r="G95" s="293" t="s">
        <v>262</v>
      </c>
      <c r="H95" s="345"/>
      <c r="I95" s="336">
        <f>SUM(J95:M97)</f>
        <v>80000</v>
      </c>
      <c r="J95" s="336">
        <v>0</v>
      </c>
      <c r="K95" s="336">
        <v>0</v>
      </c>
      <c r="L95" s="336">
        <v>68000</v>
      </c>
      <c r="M95" s="336">
        <v>12000</v>
      </c>
      <c r="N95" s="31" t="s">
        <v>638</v>
      </c>
      <c r="O95" s="45">
        <v>1</v>
      </c>
      <c r="P95" s="324" t="s">
        <v>302</v>
      </c>
      <c r="Q95" s="324" t="s">
        <v>646</v>
      </c>
      <c r="S95" s="121"/>
      <c r="T95" s="121"/>
      <c r="U95" s="121"/>
    </row>
    <row r="96" spans="2:21" ht="47.25" outlineLevel="1" x14ac:dyDescent="0.25">
      <c r="B96" s="296"/>
      <c r="C96" s="346"/>
      <c r="D96" s="296"/>
      <c r="E96" s="325"/>
      <c r="F96" s="346"/>
      <c r="G96" s="296"/>
      <c r="H96" s="346"/>
      <c r="I96" s="337"/>
      <c r="J96" s="337"/>
      <c r="K96" s="337"/>
      <c r="L96" s="337"/>
      <c r="M96" s="337"/>
      <c r="N96" s="27" t="s">
        <v>647</v>
      </c>
      <c r="O96" s="64">
        <v>97444</v>
      </c>
      <c r="P96" s="325"/>
      <c r="Q96" s="325"/>
      <c r="S96" s="121"/>
      <c r="T96" s="121"/>
      <c r="U96" s="121"/>
    </row>
    <row r="97" spans="2:21" ht="48" customHeight="1" outlineLevel="1" x14ac:dyDescent="0.25">
      <c r="B97" s="296"/>
      <c r="C97" s="346"/>
      <c r="D97" s="296"/>
      <c r="E97" s="325"/>
      <c r="F97" s="346"/>
      <c r="G97" s="296"/>
      <c r="H97" s="346"/>
      <c r="I97" s="337"/>
      <c r="J97" s="337"/>
      <c r="K97" s="337"/>
      <c r="L97" s="337"/>
      <c r="M97" s="337"/>
      <c r="N97" s="27" t="s">
        <v>644</v>
      </c>
      <c r="O97" s="113">
        <v>9.7444000000000006</v>
      </c>
      <c r="P97" s="325"/>
      <c r="Q97" s="325"/>
      <c r="S97" s="121"/>
      <c r="T97" s="121"/>
      <c r="U97" s="121"/>
    </row>
    <row r="98" spans="2:21" ht="34.15" customHeight="1" outlineLevel="1" x14ac:dyDescent="0.25">
      <c r="B98" s="293" t="s">
        <v>686</v>
      </c>
      <c r="C98" s="345"/>
      <c r="D98" s="293" t="s">
        <v>293</v>
      </c>
      <c r="E98" s="324"/>
      <c r="F98" s="345"/>
      <c r="G98" s="293" t="s">
        <v>262</v>
      </c>
      <c r="H98" s="345"/>
      <c r="I98" s="336">
        <f>SUM(J98:M100)</f>
        <v>400000</v>
      </c>
      <c r="J98" s="336">
        <v>0</v>
      </c>
      <c r="K98" s="336">
        <v>0</v>
      </c>
      <c r="L98" s="336">
        <v>340000</v>
      </c>
      <c r="M98" s="336">
        <v>60000</v>
      </c>
      <c r="N98" s="31" t="s">
        <v>638</v>
      </c>
      <c r="O98" s="45">
        <v>1</v>
      </c>
      <c r="P98" s="324" t="s">
        <v>648</v>
      </c>
      <c r="Q98" s="324" t="s">
        <v>641</v>
      </c>
      <c r="S98" s="121"/>
      <c r="T98" s="121"/>
      <c r="U98" s="121"/>
    </row>
    <row r="99" spans="2:21" ht="47.25" outlineLevel="1" x14ac:dyDescent="0.25">
      <c r="B99" s="296"/>
      <c r="C99" s="346"/>
      <c r="D99" s="296"/>
      <c r="E99" s="325"/>
      <c r="F99" s="346"/>
      <c r="G99" s="296"/>
      <c r="H99" s="346"/>
      <c r="I99" s="337"/>
      <c r="J99" s="337"/>
      <c r="K99" s="337"/>
      <c r="L99" s="337"/>
      <c r="M99" s="337"/>
      <c r="N99" s="27" t="s">
        <v>647</v>
      </c>
      <c r="O99" s="64">
        <v>60.62</v>
      </c>
      <c r="P99" s="325"/>
      <c r="Q99" s="325"/>
      <c r="S99" s="121"/>
      <c r="T99" s="121"/>
      <c r="U99" s="121"/>
    </row>
    <row r="100" spans="2:21" ht="50.45" customHeight="1" outlineLevel="1" x14ac:dyDescent="0.25">
      <c r="B100" s="296"/>
      <c r="C100" s="346"/>
      <c r="D100" s="296"/>
      <c r="E100" s="325"/>
      <c r="F100" s="346"/>
      <c r="G100" s="296"/>
      <c r="H100" s="346"/>
      <c r="I100" s="337"/>
      <c r="J100" s="337"/>
      <c r="K100" s="337"/>
      <c r="L100" s="337"/>
      <c r="M100" s="337"/>
      <c r="N100" s="27" t="s">
        <v>644</v>
      </c>
      <c r="O100" s="64">
        <v>36.1</v>
      </c>
      <c r="P100" s="325"/>
      <c r="Q100" s="325"/>
      <c r="S100" s="121"/>
      <c r="T100" s="121"/>
      <c r="U100" s="121"/>
    </row>
    <row r="101" spans="2:21" ht="34.15" customHeight="1" outlineLevel="1" x14ac:dyDescent="0.25">
      <c r="B101" s="293" t="s">
        <v>687</v>
      </c>
      <c r="C101" s="345"/>
      <c r="D101" s="293" t="s">
        <v>293</v>
      </c>
      <c r="E101" s="324"/>
      <c r="F101" s="345"/>
      <c r="G101" s="293" t="s">
        <v>262</v>
      </c>
      <c r="H101" s="345"/>
      <c r="I101" s="336">
        <f>SUM(J101:M103)</f>
        <v>80000</v>
      </c>
      <c r="J101" s="336">
        <v>0</v>
      </c>
      <c r="K101" s="336">
        <v>0</v>
      </c>
      <c r="L101" s="336">
        <v>68000</v>
      </c>
      <c r="M101" s="336">
        <v>12000</v>
      </c>
      <c r="N101" s="31" t="s">
        <v>638</v>
      </c>
      <c r="O101" s="45">
        <v>1</v>
      </c>
      <c r="P101" s="324" t="s">
        <v>649</v>
      </c>
      <c r="Q101" s="324" t="s">
        <v>641</v>
      </c>
      <c r="S101" s="121"/>
      <c r="T101" s="121"/>
      <c r="U101" s="121"/>
    </row>
    <row r="102" spans="2:21" ht="47.25" outlineLevel="1" x14ac:dyDescent="0.25">
      <c r="B102" s="296"/>
      <c r="C102" s="346"/>
      <c r="D102" s="296"/>
      <c r="E102" s="325"/>
      <c r="F102" s="346"/>
      <c r="G102" s="296"/>
      <c r="H102" s="346"/>
      <c r="I102" s="337"/>
      <c r="J102" s="337"/>
      <c r="K102" s="337"/>
      <c r="L102" s="337"/>
      <c r="M102" s="337"/>
      <c r="N102" s="27" t="s">
        <v>647</v>
      </c>
      <c r="O102" s="64">
        <v>21100</v>
      </c>
      <c r="P102" s="325"/>
      <c r="Q102" s="325"/>
      <c r="S102" s="121"/>
      <c r="T102" s="121"/>
      <c r="U102" s="121"/>
    </row>
    <row r="103" spans="2:21" ht="50.45" customHeight="1" outlineLevel="1" x14ac:dyDescent="0.25">
      <c r="B103" s="296"/>
      <c r="C103" s="346"/>
      <c r="D103" s="296"/>
      <c r="E103" s="325"/>
      <c r="F103" s="346"/>
      <c r="G103" s="296"/>
      <c r="H103" s="346"/>
      <c r="I103" s="337"/>
      <c r="J103" s="337"/>
      <c r="K103" s="337"/>
      <c r="L103" s="337"/>
      <c r="M103" s="337"/>
      <c r="N103" s="27" t="s">
        <v>644</v>
      </c>
      <c r="O103" s="64">
        <v>2.11</v>
      </c>
      <c r="P103" s="325"/>
      <c r="Q103" s="325"/>
      <c r="S103" s="121"/>
      <c r="T103" s="121"/>
      <c r="U103" s="121"/>
    </row>
    <row r="104" spans="2:21" ht="34.9" customHeight="1" outlineLevel="1" x14ac:dyDescent="0.25">
      <c r="B104" s="293" t="s">
        <v>688</v>
      </c>
      <c r="C104" s="345"/>
      <c r="D104" s="293" t="s">
        <v>293</v>
      </c>
      <c r="E104" s="324"/>
      <c r="F104" s="345"/>
      <c r="G104" s="293" t="s">
        <v>262</v>
      </c>
      <c r="H104" s="345"/>
      <c r="I104" s="336">
        <f>SUM(J104:M106)</f>
        <v>370000</v>
      </c>
      <c r="J104" s="336">
        <v>0</v>
      </c>
      <c r="K104" s="336">
        <v>0</v>
      </c>
      <c r="L104" s="336">
        <v>314500</v>
      </c>
      <c r="M104" s="336">
        <v>55500</v>
      </c>
      <c r="N104" s="31" t="s">
        <v>638</v>
      </c>
      <c r="O104" s="45">
        <v>1</v>
      </c>
      <c r="P104" s="324" t="s">
        <v>335</v>
      </c>
      <c r="Q104" s="324" t="s">
        <v>324</v>
      </c>
      <c r="S104" s="121"/>
      <c r="T104" s="121"/>
      <c r="U104" s="121"/>
    </row>
    <row r="105" spans="2:21" ht="47.25" outlineLevel="1" x14ac:dyDescent="0.25">
      <c r="B105" s="296"/>
      <c r="C105" s="346"/>
      <c r="D105" s="296"/>
      <c r="E105" s="325"/>
      <c r="F105" s="346"/>
      <c r="G105" s="296"/>
      <c r="H105" s="346"/>
      <c r="I105" s="337"/>
      <c r="J105" s="337"/>
      <c r="K105" s="337"/>
      <c r="L105" s="337"/>
      <c r="M105" s="337"/>
      <c r="N105" s="27" t="s">
        <v>647</v>
      </c>
      <c r="O105" s="64">
        <v>454000</v>
      </c>
      <c r="P105" s="325"/>
      <c r="Q105" s="325"/>
      <c r="S105" s="121"/>
      <c r="T105" s="121"/>
      <c r="U105" s="121"/>
    </row>
    <row r="106" spans="2:21" ht="49.15" customHeight="1" outlineLevel="1" x14ac:dyDescent="0.25">
      <c r="B106" s="296"/>
      <c r="C106" s="346"/>
      <c r="D106" s="296"/>
      <c r="E106" s="325"/>
      <c r="F106" s="346"/>
      <c r="G106" s="296"/>
      <c r="H106" s="346"/>
      <c r="I106" s="337"/>
      <c r="J106" s="337"/>
      <c r="K106" s="337"/>
      <c r="L106" s="337"/>
      <c r="M106" s="337"/>
      <c r="N106" s="27" t="s">
        <v>644</v>
      </c>
      <c r="O106" s="64">
        <v>45.4</v>
      </c>
      <c r="P106" s="325"/>
      <c r="Q106" s="325"/>
      <c r="S106" s="121"/>
      <c r="T106" s="121"/>
      <c r="U106" s="121"/>
    </row>
    <row r="107" spans="2:21" ht="34.9" customHeight="1" outlineLevel="1" x14ac:dyDescent="0.25">
      <c r="B107" s="293" t="s">
        <v>689</v>
      </c>
      <c r="C107" s="345"/>
      <c r="D107" s="293" t="s">
        <v>293</v>
      </c>
      <c r="E107" s="324"/>
      <c r="F107" s="345"/>
      <c r="G107" s="293" t="s">
        <v>262</v>
      </c>
      <c r="H107" s="345"/>
      <c r="I107" s="336">
        <f>SUM(J107:M109)</f>
        <v>561380</v>
      </c>
      <c r="J107" s="336">
        <v>0</v>
      </c>
      <c r="K107" s="336">
        <v>0</v>
      </c>
      <c r="L107" s="336">
        <v>477173</v>
      </c>
      <c r="M107" s="336">
        <v>84207</v>
      </c>
      <c r="N107" s="31" t="s">
        <v>638</v>
      </c>
      <c r="O107" s="45">
        <v>1</v>
      </c>
      <c r="P107" s="324" t="s">
        <v>649</v>
      </c>
      <c r="Q107" s="324" t="s">
        <v>646</v>
      </c>
      <c r="S107" s="121"/>
      <c r="T107" s="121"/>
      <c r="U107" s="121"/>
    </row>
    <row r="108" spans="2:21" ht="47.25" outlineLevel="1" x14ac:dyDescent="0.25">
      <c r="B108" s="296"/>
      <c r="C108" s="346"/>
      <c r="D108" s="296"/>
      <c r="E108" s="325"/>
      <c r="F108" s="346"/>
      <c r="G108" s="296"/>
      <c r="H108" s="346"/>
      <c r="I108" s="337"/>
      <c r="J108" s="337"/>
      <c r="K108" s="337"/>
      <c r="L108" s="337"/>
      <c r="M108" s="337"/>
      <c r="N108" s="27" t="s">
        <v>647</v>
      </c>
      <c r="O108" s="64">
        <v>16000</v>
      </c>
      <c r="P108" s="325"/>
      <c r="Q108" s="325"/>
      <c r="S108" s="121"/>
      <c r="T108" s="121"/>
      <c r="U108" s="121"/>
    </row>
    <row r="109" spans="2:21" ht="49.15" customHeight="1" outlineLevel="1" x14ac:dyDescent="0.25">
      <c r="B109" s="296"/>
      <c r="C109" s="346"/>
      <c r="D109" s="296"/>
      <c r="E109" s="325"/>
      <c r="F109" s="346"/>
      <c r="G109" s="296"/>
      <c r="H109" s="346"/>
      <c r="I109" s="337"/>
      <c r="J109" s="337"/>
      <c r="K109" s="337"/>
      <c r="L109" s="337"/>
      <c r="M109" s="337"/>
      <c r="N109" s="27" t="s">
        <v>644</v>
      </c>
      <c r="O109" s="64">
        <v>1.6</v>
      </c>
      <c r="P109" s="325"/>
      <c r="Q109" s="325"/>
      <c r="S109" s="121"/>
      <c r="T109" s="121"/>
      <c r="U109" s="121"/>
    </row>
    <row r="110" spans="2:21" ht="34.15" customHeight="1" outlineLevel="1" x14ac:dyDescent="0.25">
      <c r="B110" s="293" t="s">
        <v>690</v>
      </c>
      <c r="C110" s="345"/>
      <c r="D110" s="293" t="s">
        <v>299</v>
      </c>
      <c r="E110" s="293" t="s">
        <v>654</v>
      </c>
      <c r="F110" s="345"/>
      <c r="G110" s="293" t="s">
        <v>262</v>
      </c>
      <c r="H110" s="345"/>
      <c r="I110" s="336">
        <f>SUM(J110:M112)</f>
        <v>470000</v>
      </c>
      <c r="J110" s="336">
        <v>0</v>
      </c>
      <c r="K110" s="336">
        <v>0</v>
      </c>
      <c r="L110" s="336">
        <v>399500</v>
      </c>
      <c r="M110" s="336">
        <v>70500</v>
      </c>
      <c r="N110" s="31" t="s">
        <v>638</v>
      </c>
      <c r="O110" s="45">
        <v>1</v>
      </c>
      <c r="P110" s="324" t="s">
        <v>653</v>
      </c>
      <c r="Q110" s="324" t="s">
        <v>650</v>
      </c>
      <c r="S110" s="121"/>
      <c r="T110" s="121"/>
      <c r="U110" s="121"/>
    </row>
    <row r="111" spans="2:21" ht="47.25" outlineLevel="1" x14ac:dyDescent="0.25">
      <c r="B111" s="296"/>
      <c r="C111" s="346"/>
      <c r="D111" s="296"/>
      <c r="E111" s="296"/>
      <c r="F111" s="346"/>
      <c r="G111" s="296"/>
      <c r="H111" s="346"/>
      <c r="I111" s="337"/>
      <c r="J111" s="337"/>
      <c r="K111" s="337"/>
      <c r="L111" s="337"/>
      <c r="M111" s="337"/>
      <c r="N111" s="27" t="s">
        <v>647</v>
      </c>
      <c r="O111" s="64">
        <v>81600</v>
      </c>
      <c r="P111" s="325"/>
      <c r="Q111" s="325"/>
      <c r="S111" s="121"/>
      <c r="T111" s="121"/>
      <c r="U111" s="121"/>
    </row>
    <row r="112" spans="2:21" ht="49.9" customHeight="1" outlineLevel="1" x14ac:dyDescent="0.25">
      <c r="B112" s="296"/>
      <c r="C112" s="346"/>
      <c r="D112" s="296"/>
      <c r="E112" s="296"/>
      <c r="F112" s="346"/>
      <c r="G112" s="296"/>
      <c r="H112" s="346"/>
      <c r="I112" s="337"/>
      <c r="J112" s="337"/>
      <c r="K112" s="337"/>
      <c r="L112" s="337"/>
      <c r="M112" s="337"/>
      <c r="N112" s="27" t="s">
        <v>644</v>
      </c>
      <c r="O112" s="64">
        <v>8.16</v>
      </c>
      <c r="P112" s="325"/>
      <c r="Q112" s="325"/>
      <c r="S112" s="121"/>
      <c r="T112" s="121"/>
      <c r="U112" s="121"/>
    </row>
    <row r="113" spans="2:21" ht="34.9" customHeight="1" outlineLevel="1" x14ac:dyDescent="0.25">
      <c r="B113" s="293" t="s">
        <v>691</v>
      </c>
      <c r="C113" s="345"/>
      <c r="D113" s="293" t="s">
        <v>299</v>
      </c>
      <c r="E113" s="293" t="s">
        <v>654</v>
      </c>
      <c r="F113" s="345"/>
      <c r="G113" s="293" t="s">
        <v>262</v>
      </c>
      <c r="H113" s="345"/>
      <c r="I113" s="336">
        <f>SUM(J113:M115)</f>
        <v>3350000</v>
      </c>
      <c r="J113" s="336">
        <v>0</v>
      </c>
      <c r="K113" s="336">
        <v>0</v>
      </c>
      <c r="L113" s="336">
        <v>2847500</v>
      </c>
      <c r="M113" s="336">
        <v>502500</v>
      </c>
      <c r="N113" s="31" t="s">
        <v>638</v>
      </c>
      <c r="O113" s="45">
        <v>1</v>
      </c>
      <c r="P113" s="324" t="s">
        <v>325</v>
      </c>
      <c r="Q113" s="324" t="s">
        <v>324</v>
      </c>
      <c r="S113" s="121"/>
      <c r="T113" s="121"/>
      <c r="U113" s="121"/>
    </row>
    <row r="114" spans="2:21" ht="47.25" outlineLevel="1" x14ac:dyDescent="0.25">
      <c r="B114" s="296"/>
      <c r="C114" s="346"/>
      <c r="D114" s="296"/>
      <c r="E114" s="296"/>
      <c r="F114" s="346"/>
      <c r="G114" s="296"/>
      <c r="H114" s="346"/>
      <c r="I114" s="337"/>
      <c r="J114" s="337"/>
      <c r="K114" s="337"/>
      <c r="L114" s="337"/>
      <c r="M114" s="337"/>
      <c r="N114" s="27" t="s">
        <v>647</v>
      </c>
      <c r="O114" s="64">
        <v>292000</v>
      </c>
      <c r="P114" s="325"/>
      <c r="Q114" s="325"/>
      <c r="S114" s="121"/>
      <c r="T114" s="121"/>
      <c r="U114" s="121"/>
    </row>
    <row r="115" spans="2:21" ht="50.45" customHeight="1" outlineLevel="1" x14ac:dyDescent="0.25">
      <c r="B115" s="296"/>
      <c r="C115" s="346"/>
      <c r="D115" s="296"/>
      <c r="E115" s="296"/>
      <c r="F115" s="346"/>
      <c r="G115" s="296"/>
      <c r="H115" s="346"/>
      <c r="I115" s="337"/>
      <c r="J115" s="337"/>
      <c r="K115" s="337"/>
      <c r="L115" s="337"/>
      <c r="M115" s="337"/>
      <c r="N115" s="27" t="s">
        <v>644</v>
      </c>
      <c r="O115" s="64">
        <v>29.2</v>
      </c>
      <c r="P115" s="325"/>
      <c r="Q115" s="325"/>
      <c r="S115" s="121"/>
      <c r="T115" s="121"/>
      <c r="U115" s="121"/>
    </row>
    <row r="116" spans="2:21" ht="31.15" customHeight="1" outlineLevel="1" x14ac:dyDescent="0.25">
      <c r="B116" s="293" t="s">
        <v>692</v>
      </c>
      <c r="C116" s="345"/>
      <c r="D116" s="293" t="s">
        <v>299</v>
      </c>
      <c r="E116" s="293" t="s">
        <v>654</v>
      </c>
      <c r="F116" s="345"/>
      <c r="G116" s="293" t="s">
        <v>262</v>
      </c>
      <c r="H116" s="345"/>
      <c r="I116" s="336">
        <f>SUM(J116:M118)</f>
        <v>375000</v>
      </c>
      <c r="J116" s="336">
        <v>0</v>
      </c>
      <c r="K116" s="336">
        <v>0</v>
      </c>
      <c r="L116" s="336">
        <v>318750</v>
      </c>
      <c r="M116" s="336">
        <v>56250</v>
      </c>
      <c r="N116" s="31" t="s">
        <v>638</v>
      </c>
      <c r="O116" s="45">
        <v>1</v>
      </c>
      <c r="P116" s="324" t="s">
        <v>357</v>
      </c>
      <c r="Q116" s="324" t="s">
        <v>351</v>
      </c>
      <c r="S116" s="121"/>
      <c r="T116" s="121"/>
      <c r="U116" s="121"/>
    </row>
    <row r="117" spans="2:21" ht="47.25" outlineLevel="1" x14ac:dyDescent="0.25">
      <c r="B117" s="296"/>
      <c r="C117" s="346"/>
      <c r="D117" s="296"/>
      <c r="E117" s="296"/>
      <c r="F117" s="346"/>
      <c r="G117" s="296"/>
      <c r="H117" s="346"/>
      <c r="I117" s="337"/>
      <c r="J117" s="337"/>
      <c r="K117" s="337"/>
      <c r="L117" s="337"/>
      <c r="M117" s="337"/>
      <c r="N117" s="27" t="s">
        <v>647</v>
      </c>
      <c r="O117" s="64">
        <v>1475.64</v>
      </c>
      <c r="P117" s="325"/>
      <c r="Q117" s="325"/>
      <c r="S117" s="121"/>
      <c r="T117" s="121"/>
      <c r="U117" s="121"/>
    </row>
    <row r="118" spans="2:21" ht="50.45" customHeight="1" outlineLevel="1" x14ac:dyDescent="0.25">
      <c r="B118" s="296"/>
      <c r="C118" s="346"/>
      <c r="D118" s="296"/>
      <c r="E118" s="296"/>
      <c r="F118" s="346"/>
      <c r="G118" s="296"/>
      <c r="H118" s="346"/>
      <c r="I118" s="337"/>
      <c r="J118" s="337"/>
      <c r="K118" s="337"/>
      <c r="L118" s="337"/>
      <c r="M118" s="337"/>
      <c r="N118" s="27" t="s">
        <v>644</v>
      </c>
      <c r="O118" s="64">
        <v>0.14000000000000001</v>
      </c>
      <c r="P118" s="325"/>
      <c r="Q118" s="325"/>
      <c r="S118" s="121"/>
      <c r="T118" s="121"/>
      <c r="U118" s="121"/>
    </row>
    <row r="119" spans="2:21" ht="33" customHeight="1" outlineLevel="1" x14ac:dyDescent="0.25">
      <c r="B119" s="293" t="s">
        <v>693</v>
      </c>
      <c r="C119" s="345"/>
      <c r="D119" s="293" t="s">
        <v>299</v>
      </c>
      <c r="E119" s="293" t="s">
        <v>654</v>
      </c>
      <c r="F119" s="345"/>
      <c r="G119" s="293" t="s">
        <v>262</v>
      </c>
      <c r="H119" s="345"/>
      <c r="I119" s="336">
        <f>SUM(J119:M121)</f>
        <v>350000</v>
      </c>
      <c r="J119" s="336">
        <v>0</v>
      </c>
      <c r="K119" s="336">
        <v>0</v>
      </c>
      <c r="L119" s="336">
        <v>297500</v>
      </c>
      <c r="M119" s="336">
        <v>52500</v>
      </c>
      <c r="N119" s="31" t="s">
        <v>638</v>
      </c>
      <c r="O119" s="45">
        <v>1</v>
      </c>
      <c r="P119" s="324" t="s">
        <v>655</v>
      </c>
      <c r="Q119" s="324" t="s">
        <v>347</v>
      </c>
      <c r="S119" s="121"/>
      <c r="T119" s="121"/>
      <c r="U119" s="121"/>
    </row>
    <row r="120" spans="2:21" ht="47.25" outlineLevel="1" x14ac:dyDescent="0.25">
      <c r="B120" s="296"/>
      <c r="C120" s="346"/>
      <c r="D120" s="296"/>
      <c r="E120" s="296"/>
      <c r="F120" s="346"/>
      <c r="G120" s="296"/>
      <c r="H120" s="346"/>
      <c r="I120" s="337"/>
      <c r="J120" s="337"/>
      <c r="K120" s="337"/>
      <c r="L120" s="337"/>
      <c r="M120" s="337"/>
      <c r="N120" s="27" t="s">
        <v>647</v>
      </c>
      <c r="O120" s="64">
        <v>7650</v>
      </c>
      <c r="P120" s="325"/>
      <c r="Q120" s="325"/>
      <c r="S120" s="121"/>
      <c r="T120" s="121"/>
      <c r="U120" s="121"/>
    </row>
    <row r="121" spans="2:21" ht="49.9" customHeight="1" outlineLevel="1" x14ac:dyDescent="0.25">
      <c r="B121" s="296"/>
      <c r="C121" s="346"/>
      <c r="D121" s="296"/>
      <c r="E121" s="296"/>
      <c r="F121" s="346"/>
      <c r="G121" s="296"/>
      <c r="H121" s="346"/>
      <c r="I121" s="337"/>
      <c r="J121" s="337"/>
      <c r="K121" s="337"/>
      <c r="L121" s="337"/>
      <c r="M121" s="337"/>
      <c r="N121" s="27" t="s">
        <v>644</v>
      </c>
      <c r="O121" s="112">
        <v>0.76500000000000001</v>
      </c>
      <c r="P121" s="325"/>
      <c r="Q121" s="325"/>
      <c r="S121" s="121"/>
      <c r="T121" s="121"/>
      <c r="U121" s="121"/>
    </row>
    <row r="122" spans="2:21" ht="33.6" customHeight="1" outlineLevel="1" x14ac:dyDescent="0.25">
      <c r="B122" s="293" t="s">
        <v>694</v>
      </c>
      <c r="C122" s="345"/>
      <c r="D122" s="293" t="s">
        <v>299</v>
      </c>
      <c r="E122" s="293" t="s">
        <v>654</v>
      </c>
      <c r="F122" s="345"/>
      <c r="G122" s="293" t="s">
        <v>262</v>
      </c>
      <c r="H122" s="345"/>
      <c r="I122" s="336">
        <f>SUM(J122:M124)</f>
        <v>660000</v>
      </c>
      <c r="J122" s="336">
        <v>0</v>
      </c>
      <c r="K122" s="336">
        <v>0</v>
      </c>
      <c r="L122" s="336">
        <v>561000</v>
      </c>
      <c r="M122" s="336">
        <v>99000</v>
      </c>
      <c r="N122" s="31" t="s">
        <v>638</v>
      </c>
      <c r="O122" s="45">
        <v>1</v>
      </c>
      <c r="P122" s="324" t="s">
        <v>362</v>
      </c>
      <c r="Q122" s="324" t="s">
        <v>330</v>
      </c>
      <c r="S122" s="121"/>
      <c r="T122" s="121"/>
      <c r="U122" s="121"/>
    </row>
    <row r="123" spans="2:21" ht="47.25" outlineLevel="1" x14ac:dyDescent="0.25">
      <c r="B123" s="296"/>
      <c r="C123" s="346"/>
      <c r="D123" s="296"/>
      <c r="E123" s="296"/>
      <c r="F123" s="346"/>
      <c r="G123" s="296"/>
      <c r="H123" s="346"/>
      <c r="I123" s="337"/>
      <c r="J123" s="337"/>
      <c r="K123" s="337"/>
      <c r="L123" s="337"/>
      <c r="M123" s="337"/>
      <c r="N123" s="27" t="s">
        <v>647</v>
      </c>
      <c r="O123" s="64">
        <v>103800</v>
      </c>
      <c r="P123" s="325"/>
      <c r="Q123" s="325"/>
      <c r="S123" s="121"/>
      <c r="T123" s="121"/>
      <c r="U123" s="121"/>
    </row>
    <row r="124" spans="2:21" ht="46.9" customHeight="1" outlineLevel="1" x14ac:dyDescent="0.25">
      <c r="B124" s="296"/>
      <c r="C124" s="346"/>
      <c r="D124" s="296"/>
      <c r="E124" s="296"/>
      <c r="F124" s="346"/>
      <c r="G124" s="296"/>
      <c r="H124" s="346"/>
      <c r="I124" s="337"/>
      <c r="J124" s="337"/>
      <c r="K124" s="337"/>
      <c r="L124" s="337"/>
      <c r="M124" s="337"/>
      <c r="N124" s="27" t="s">
        <v>644</v>
      </c>
      <c r="O124" s="112">
        <v>10.38</v>
      </c>
      <c r="P124" s="325"/>
      <c r="Q124" s="325"/>
      <c r="S124" s="121"/>
      <c r="T124" s="121"/>
      <c r="U124" s="121"/>
    </row>
    <row r="125" spans="2:21" ht="34.9" customHeight="1" outlineLevel="1" x14ac:dyDescent="0.25">
      <c r="B125" s="293" t="s">
        <v>695</v>
      </c>
      <c r="C125" s="345"/>
      <c r="D125" s="293" t="s">
        <v>299</v>
      </c>
      <c r="E125" s="293" t="s">
        <v>654</v>
      </c>
      <c r="F125" s="345"/>
      <c r="G125" s="293" t="s">
        <v>262</v>
      </c>
      <c r="H125" s="345"/>
      <c r="I125" s="336">
        <f>SUM(J125:M129)</f>
        <v>2460000</v>
      </c>
      <c r="J125" s="336">
        <v>0</v>
      </c>
      <c r="K125" s="336">
        <v>0</v>
      </c>
      <c r="L125" s="336">
        <v>2091000</v>
      </c>
      <c r="M125" s="336">
        <v>369000</v>
      </c>
      <c r="N125" s="31" t="s">
        <v>638</v>
      </c>
      <c r="O125" s="45">
        <v>1</v>
      </c>
      <c r="P125" s="324" t="s">
        <v>362</v>
      </c>
      <c r="Q125" s="324" t="s">
        <v>347</v>
      </c>
      <c r="S125" s="121"/>
      <c r="T125" s="121"/>
      <c r="U125" s="121"/>
    </row>
    <row r="126" spans="2:21" ht="47.25" outlineLevel="1" x14ac:dyDescent="0.25">
      <c r="B126" s="296"/>
      <c r="C126" s="346"/>
      <c r="D126" s="296"/>
      <c r="E126" s="296"/>
      <c r="F126" s="346"/>
      <c r="G126" s="296"/>
      <c r="H126" s="346"/>
      <c r="I126" s="337"/>
      <c r="J126" s="337"/>
      <c r="K126" s="337"/>
      <c r="L126" s="337"/>
      <c r="M126" s="337"/>
      <c r="N126" s="27" t="s">
        <v>647</v>
      </c>
      <c r="O126" s="64">
        <v>249500</v>
      </c>
      <c r="P126" s="325"/>
      <c r="Q126" s="325"/>
      <c r="S126" s="121"/>
      <c r="T126" s="121"/>
      <c r="U126" s="121"/>
    </row>
    <row r="127" spans="2:21" ht="50.45" customHeight="1" outlineLevel="1" x14ac:dyDescent="0.25">
      <c r="B127" s="296"/>
      <c r="C127" s="346"/>
      <c r="D127" s="296"/>
      <c r="E127" s="296"/>
      <c r="F127" s="346"/>
      <c r="G127" s="296"/>
      <c r="H127" s="346"/>
      <c r="I127" s="337"/>
      <c r="J127" s="337"/>
      <c r="K127" s="337"/>
      <c r="L127" s="337"/>
      <c r="M127" s="337"/>
      <c r="N127" s="27" t="s">
        <v>644</v>
      </c>
      <c r="O127" s="112">
        <v>24.95</v>
      </c>
      <c r="P127" s="325"/>
      <c r="Q127" s="325"/>
      <c r="S127" s="121"/>
      <c r="T127" s="121"/>
      <c r="U127" s="121"/>
    </row>
    <row r="128" spans="2:21" ht="47.25" outlineLevel="1" x14ac:dyDescent="0.25">
      <c r="B128" s="296"/>
      <c r="C128" s="346"/>
      <c r="D128" s="296"/>
      <c r="E128" s="296"/>
      <c r="F128" s="346"/>
      <c r="G128" s="296"/>
      <c r="H128" s="346"/>
      <c r="I128" s="337"/>
      <c r="J128" s="337"/>
      <c r="K128" s="337"/>
      <c r="L128" s="337"/>
      <c r="M128" s="337"/>
      <c r="N128" s="27" t="s">
        <v>656</v>
      </c>
      <c r="O128" s="39">
        <v>950</v>
      </c>
      <c r="P128" s="325"/>
      <c r="Q128" s="325"/>
      <c r="S128" s="121"/>
      <c r="T128" s="121"/>
      <c r="U128" s="121"/>
    </row>
    <row r="129" spans="2:21" ht="47.25" outlineLevel="1" x14ac:dyDescent="0.25">
      <c r="B129" s="296"/>
      <c r="C129" s="346"/>
      <c r="D129" s="296"/>
      <c r="E129" s="296"/>
      <c r="F129" s="346"/>
      <c r="G129" s="296"/>
      <c r="H129" s="346"/>
      <c r="I129" s="337"/>
      <c r="J129" s="337"/>
      <c r="K129" s="337"/>
      <c r="L129" s="337"/>
      <c r="M129" s="337"/>
      <c r="N129" s="27" t="s">
        <v>657</v>
      </c>
      <c r="O129" s="112">
        <v>0.7</v>
      </c>
      <c r="P129" s="325"/>
      <c r="Q129" s="325"/>
      <c r="S129" s="121"/>
      <c r="T129" s="121"/>
      <c r="U129" s="121"/>
    </row>
    <row r="130" spans="2:21" ht="36" customHeight="1" outlineLevel="1" x14ac:dyDescent="0.25">
      <c r="B130" s="293" t="s">
        <v>696</v>
      </c>
      <c r="C130" s="345"/>
      <c r="D130" s="293" t="s">
        <v>356</v>
      </c>
      <c r="E130" s="293"/>
      <c r="F130" s="345"/>
      <c r="G130" s="293" t="s">
        <v>262</v>
      </c>
      <c r="H130" s="345"/>
      <c r="I130" s="336">
        <f>SUM(J130:M132)</f>
        <v>161380</v>
      </c>
      <c r="J130" s="336">
        <v>0</v>
      </c>
      <c r="K130" s="336">
        <v>0</v>
      </c>
      <c r="L130" s="336">
        <v>137173</v>
      </c>
      <c r="M130" s="336">
        <v>24207</v>
      </c>
      <c r="N130" s="31" t="s">
        <v>638</v>
      </c>
      <c r="O130" s="45">
        <v>1</v>
      </c>
      <c r="P130" s="324" t="s">
        <v>653</v>
      </c>
      <c r="Q130" s="324" t="s">
        <v>347</v>
      </c>
      <c r="S130" s="121"/>
      <c r="T130" s="121"/>
      <c r="U130" s="121"/>
    </row>
    <row r="131" spans="2:21" ht="47.25" outlineLevel="1" x14ac:dyDescent="0.25">
      <c r="B131" s="296"/>
      <c r="C131" s="346"/>
      <c r="D131" s="296"/>
      <c r="E131" s="296"/>
      <c r="F131" s="346"/>
      <c r="G131" s="296"/>
      <c r="H131" s="346"/>
      <c r="I131" s="337"/>
      <c r="J131" s="337"/>
      <c r="K131" s="337"/>
      <c r="L131" s="337"/>
      <c r="M131" s="337"/>
      <c r="N131" s="27" t="s">
        <v>647</v>
      </c>
      <c r="O131" s="64">
        <v>275274</v>
      </c>
      <c r="P131" s="325"/>
      <c r="Q131" s="325"/>
      <c r="S131" s="121"/>
      <c r="T131" s="121"/>
      <c r="U131" s="121"/>
    </row>
    <row r="132" spans="2:21" ht="46.9" customHeight="1" outlineLevel="1" x14ac:dyDescent="0.25">
      <c r="B132" s="296"/>
      <c r="C132" s="346"/>
      <c r="D132" s="296"/>
      <c r="E132" s="296"/>
      <c r="F132" s="346"/>
      <c r="G132" s="296"/>
      <c r="H132" s="346"/>
      <c r="I132" s="337"/>
      <c r="J132" s="337"/>
      <c r="K132" s="337"/>
      <c r="L132" s="337"/>
      <c r="M132" s="337"/>
      <c r="N132" s="27" t="s">
        <v>644</v>
      </c>
      <c r="O132" s="113">
        <v>27.572399999999998</v>
      </c>
      <c r="P132" s="325"/>
      <c r="Q132" s="325"/>
      <c r="S132" s="121"/>
      <c r="T132" s="121"/>
      <c r="U132" s="121"/>
    </row>
    <row r="133" spans="2:21" ht="33" customHeight="1" outlineLevel="1" x14ac:dyDescent="0.25">
      <c r="B133" s="293" t="s">
        <v>697</v>
      </c>
      <c r="C133" s="345"/>
      <c r="D133" s="293" t="s">
        <v>356</v>
      </c>
      <c r="E133" s="293"/>
      <c r="F133" s="345"/>
      <c r="G133" s="293" t="s">
        <v>262</v>
      </c>
      <c r="H133" s="345"/>
      <c r="I133" s="336">
        <f>SUM(J133:M137)</f>
        <v>1280619.2200000002</v>
      </c>
      <c r="J133" s="336">
        <v>0</v>
      </c>
      <c r="K133" s="336">
        <v>0</v>
      </c>
      <c r="L133" s="336">
        <v>1088526.33</v>
      </c>
      <c r="M133" s="336">
        <v>192092.89</v>
      </c>
      <c r="N133" s="31" t="s">
        <v>638</v>
      </c>
      <c r="O133" s="45">
        <v>1</v>
      </c>
      <c r="P133" s="324" t="s">
        <v>642</v>
      </c>
      <c r="Q133" s="324" t="s">
        <v>324</v>
      </c>
      <c r="S133" s="121"/>
      <c r="T133" s="121"/>
      <c r="U133" s="121"/>
    </row>
    <row r="134" spans="2:21" ht="47.25" outlineLevel="1" x14ac:dyDescent="0.25">
      <c r="B134" s="296"/>
      <c r="C134" s="346"/>
      <c r="D134" s="296"/>
      <c r="E134" s="296"/>
      <c r="F134" s="346"/>
      <c r="G134" s="296"/>
      <c r="H134" s="346"/>
      <c r="I134" s="337"/>
      <c r="J134" s="337"/>
      <c r="K134" s="337"/>
      <c r="L134" s="337"/>
      <c r="M134" s="337"/>
      <c r="N134" s="27" t="s">
        <v>647</v>
      </c>
      <c r="O134" s="64">
        <v>17000</v>
      </c>
      <c r="P134" s="325"/>
      <c r="Q134" s="325"/>
      <c r="S134" s="121"/>
      <c r="T134" s="121"/>
      <c r="U134" s="121"/>
    </row>
    <row r="135" spans="2:21" ht="51.6" customHeight="1" outlineLevel="1" x14ac:dyDescent="0.25">
      <c r="B135" s="296"/>
      <c r="C135" s="346"/>
      <c r="D135" s="296"/>
      <c r="E135" s="296"/>
      <c r="F135" s="346"/>
      <c r="G135" s="296"/>
      <c r="H135" s="346"/>
      <c r="I135" s="337"/>
      <c r="J135" s="337"/>
      <c r="K135" s="337"/>
      <c r="L135" s="337"/>
      <c r="M135" s="337"/>
      <c r="N135" s="27" t="s">
        <v>644</v>
      </c>
      <c r="O135" s="64">
        <v>1.7</v>
      </c>
      <c r="P135" s="325"/>
      <c r="Q135" s="325"/>
      <c r="S135" s="121"/>
      <c r="T135" s="121"/>
      <c r="U135" s="121"/>
    </row>
    <row r="136" spans="2:21" ht="47.25" outlineLevel="1" x14ac:dyDescent="0.25">
      <c r="B136" s="296"/>
      <c r="C136" s="346"/>
      <c r="D136" s="296"/>
      <c r="E136" s="296"/>
      <c r="F136" s="346"/>
      <c r="G136" s="296"/>
      <c r="H136" s="346"/>
      <c r="I136" s="337"/>
      <c r="J136" s="337"/>
      <c r="K136" s="337"/>
      <c r="L136" s="337"/>
      <c r="M136" s="337"/>
      <c r="N136" s="27" t="s">
        <v>656</v>
      </c>
      <c r="O136" s="39">
        <v>500</v>
      </c>
      <c r="P136" s="325"/>
      <c r="Q136" s="325"/>
      <c r="S136" s="121"/>
      <c r="T136" s="121"/>
      <c r="U136" s="121"/>
    </row>
    <row r="137" spans="2:21" ht="47.25" outlineLevel="1" x14ac:dyDescent="0.25">
      <c r="B137" s="296"/>
      <c r="C137" s="346"/>
      <c r="D137" s="296"/>
      <c r="E137" s="296"/>
      <c r="F137" s="346"/>
      <c r="G137" s="296"/>
      <c r="H137" s="346"/>
      <c r="I137" s="337"/>
      <c r="J137" s="337"/>
      <c r="K137" s="337"/>
      <c r="L137" s="337"/>
      <c r="M137" s="337"/>
      <c r="N137" s="27" t="s">
        <v>657</v>
      </c>
      <c r="O137" s="64">
        <v>2.2000000000000002</v>
      </c>
      <c r="P137" s="325"/>
      <c r="Q137" s="325"/>
      <c r="S137" s="121"/>
      <c r="T137" s="121"/>
      <c r="U137" s="121"/>
    </row>
    <row r="138" spans="2:21" ht="34.9" customHeight="1" outlineLevel="1" x14ac:dyDescent="0.25">
      <c r="B138" s="293" t="s">
        <v>698</v>
      </c>
      <c r="C138" s="345"/>
      <c r="D138" s="293" t="s">
        <v>356</v>
      </c>
      <c r="E138" s="293"/>
      <c r="F138" s="345"/>
      <c r="G138" s="293" t="s">
        <v>262</v>
      </c>
      <c r="H138" s="345"/>
      <c r="I138" s="336">
        <f>SUM(J138:M140)</f>
        <v>2064705.8900000001</v>
      </c>
      <c r="J138" s="336">
        <v>0</v>
      </c>
      <c r="K138" s="336">
        <v>0</v>
      </c>
      <c r="L138" s="336">
        <v>1755000</v>
      </c>
      <c r="M138" s="336">
        <v>309705.89</v>
      </c>
      <c r="N138" s="31" t="s">
        <v>638</v>
      </c>
      <c r="O138" s="45">
        <v>1</v>
      </c>
      <c r="P138" s="324" t="s">
        <v>642</v>
      </c>
      <c r="Q138" s="324" t="s">
        <v>324</v>
      </c>
      <c r="S138" s="121"/>
      <c r="T138" s="121"/>
      <c r="U138" s="121"/>
    </row>
    <row r="139" spans="2:21" ht="47.25" outlineLevel="1" x14ac:dyDescent="0.25">
      <c r="B139" s="296"/>
      <c r="C139" s="346"/>
      <c r="D139" s="296"/>
      <c r="E139" s="296"/>
      <c r="F139" s="346"/>
      <c r="G139" s="296"/>
      <c r="H139" s="346"/>
      <c r="I139" s="337"/>
      <c r="J139" s="337"/>
      <c r="K139" s="337"/>
      <c r="L139" s="337"/>
      <c r="M139" s="337"/>
      <c r="N139" s="27" t="s">
        <v>647</v>
      </c>
      <c r="O139" s="64">
        <v>23000</v>
      </c>
      <c r="P139" s="325"/>
      <c r="Q139" s="325"/>
      <c r="S139" s="121"/>
      <c r="T139" s="121"/>
      <c r="U139" s="121"/>
    </row>
    <row r="140" spans="2:21" ht="50.45" customHeight="1" outlineLevel="1" x14ac:dyDescent="0.25">
      <c r="B140" s="296"/>
      <c r="C140" s="346"/>
      <c r="D140" s="296"/>
      <c r="E140" s="296"/>
      <c r="F140" s="346"/>
      <c r="G140" s="296"/>
      <c r="H140" s="346"/>
      <c r="I140" s="337"/>
      <c r="J140" s="337"/>
      <c r="K140" s="337"/>
      <c r="L140" s="337"/>
      <c r="M140" s="337"/>
      <c r="N140" s="27" t="s">
        <v>644</v>
      </c>
      <c r="O140" s="113">
        <v>23</v>
      </c>
      <c r="P140" s="325"/>
      <c r="Q140" s="325"/>
      <c r="S140" s="121"/>
      <c r="T140" s="121"/>
      <c r="U140" s="121"/>
    </row>
    <row r="141" spans="2:21" ht="31.15" customHeight="1" outlineLevel="1" x14ac:dyDescent="0.25">
      <c r="B141" s="293" t="s">
        <v>712</v>
      </c>
      <c r="C141" s="345"/>
      <c r="D141" s="293" t="s">
        <v>272</v>
      </c>
      <c r="E141" s="287" t="s">
        <v>707</v>
      </c>
      <c r="F141" s="345"/>
      <c r="G141" s="293" t="s">
        <v>262</v>
      </c>
      <c r="H141" s="345"/>
      <c r="I141" s="336">
        <f>SUM(J141:M143)</f>
        <v>1990000</v>
      </c>
      <c r="J141" s="336">
        <v>0</v>
      </c>
      <c r="K141" s="336">
        <v>0</v>
      </c>
      <c r="L141" s="336">
        <v>1691500</v>
      </c>
      <c r="M141" s="336">
        <v>298500</v>
      </c>
      <c r="N141" s="31" t="s">
        <v>638</v>
      </c>
      <c r="O141" s="45">
        <v>1</v>
      </c>
      <c r="P141" s="324" t="s">
        <v>362</v>
      </c>
      <c r="Q141" s="324" t="s">
        <v>641</v>
      </c>
      <c r="S141" s="121"/>
      <c r="T141" s="121"/>
      <c r="U141" s="121"/>
    </row>
    <row r="142" spans="2:21" ht="47.25" outlineLevel="1" x14ac:dyDescent="0.25">
      <c r="B142" s="296"/>
      <c r="C142" s="346"/>
      <c r="D142" s="296"/>
      <c r="E142" s="288"/>
      <c r="F142" s="346"/>
      <c r="G142" s="296"/>
      <c r="H142" s="346"/>
      <c r="I142" s="337"/>
      <c r="J142" s="337"/>
      <c r="K142" s="337"/>
      <c r="L142" s="337"/>
      <c r="M142" s="337"/>
      <c r="N142" s="27" t="s">
        <v>647</v>
      </c>
      <c r="O142" s="64">
        <v>277700</v>
      </c>
      <c r="P142" s="325"/>
      <c r="Q142" s="325"/>
      <c r="S142" s="121"/>
      <c r="T142" s="121"/>
      <c r="U142" s="121"/>
    </row>
    <row r="143" spans="2:21" ht="50.45" customHeight="1" outlineLevel="1" x14ac:dyDescent="0.25">
      <c r="B143" s="296"/>
      <c r="C143" s="346"/>
      <c r="D143" s="296"/>
      <c r="E143" s="288"/>
      <c r="F143" s="346"/>
      <c r="G143" s="296"/>
      <c r="H143" s="346"/>
      <c r="I143" s="337"/>
      <c r="J143" s="337"/>
      <c r="K143" s="337"/>
      <c r="L143" s="337"/>
      <c r="M143" s="337"/>
      <c r="N143" s="27" t="s">
        <v>644</v>
      </c>
      <c r="O143" s="113">
        <v>27.77</v>
      </c>
      <c r="P143" s="325"/>
      <c r="Q143" s="325"/>
      <c r="S143" s="121"/>
      <c r="T143" s="121"/>
      <c r="U143" s="121"/>
    </row>
    <row r="144" spans="2:21" ht="34.9" customHeight="1" outlineLevel="1" x14ac:dyDescent="0.25">
      <c r="B144" s="293" t="s">
        <v>713</v>
      </c>
      <c r="C144" s="345"/>
      <c r="D144" s="293" t="s">
        <v>272</v>
      </c>
      <c r="E144" s="293"/>
      <c r="F144" s="345"/>
      <c r="G144" s="293" t="s">
        <v>262</v>
      </c>
      <c r="H144" s="345"/>
      <c r="I144" s="336">
        <f>SUM(J144:M148)</f>
        <v>3350000</v>
      </c>
      <c r="J144" s="336">
        <v>0</v>
      </c>
      <c r="K144" s="336">
        <v>0</v>
      </c>
      <c r="L144" s="336">
        <v>2847500</v>
      </c>
      <c r="M144" s="336">
        <v>502500</v>
      </c>
      <c r="N144" s="31" t="s">
        <v>638</v>
      </c>
      <c r="O144" s="45">
        <v>1</v>
      </c>
      <c r="P144" s="324" t="s">
        <v>357</v>
      </c>
      <c r="Q144" s="324" t="s">
        <v>643</v>
      </c>
      <c r="S144" s="121"/>
      <c r="T144" s="121"/>
      <c r="U144" s="121"/>
    </row>
    <row r="145" spans="2:21" ht="47.25" outlineLevel="1" x14ac:dyDescent="0.25">
      <c r="B145" s="296"/>
      <c r="C145" s="346"/>
      <c r="D145" s="296"/>
      <c r="E145" s="296"/>
      <c r="F145" s="346"/>
      <c r="G145" s="296"/>
      <c r="H145" s="346"/>
      <c r="I145" s="337"/>
      <c r="J145" s="337"/>
      <c r="K145" s="337"/>
      <c r="L145" s="337"/>
      <c r="M145" s="337"/>
      <c r="N145" s="27" t="s">
        <v>647</v>
      </c>
      <c r="O145" s="64">
        <v>199771</v>
      </c>
      <c r="P145" s="325"/>
      <c r="Q145" s="325"/>
      <c r="S145" s="121"/>
      <c r="T145" s="121"/>
      <c r="U145" s="121"/>
    </row>
    <row r="146" spans="2:21" ht="50.45" customHeight="1" outlineLevel="1" x14ac:dyDescent="0.25">
      <c r="B146" s="296"/>
      <c r="C146" s="346"/>
      <c r="D146" s="296"/>
      <c r="E146" s="296"/>
      <c r="F146" s="346"/>
      <c r="G146" s="296"/>
      <c r="H146" s="346"/>
      <c r="I146" s="337"/>
      <c r="J146" s="337"/>
      <c r="K146" s="337"/>
      <c r="L146" s="337"/>
      <c r="M146" s="337"/>
      <c r="N146" s="27" t="s">
        <v>644</v>
      </c>
      <c r="O146" s="64">
        <v>51.16</v>
      </c>
      <c r="P146" s="325"/>
      <c r="Q146" s="325"/>
      <c r="S146" s="121"/>
      <c r="T146" s="121"/>
      <c r="U146" s="121"/>
    </row>
    <row r="147" spans="2:21" ht="47.25" outlineLevel="1" x14ac:dyDescent="0.25">
      <c r="B147" s="296"/>
      <c r="C147" s="346"/>
      <c r="D147" s="296"/>
      <c r="E147" s="296"/>
      <c r="F147" s="346"/>
      <c r="G147" s="296"/>
      <c r="H147" s="346"/>
      <c r="I147" s="337"/>
      <c r="J147" s="337"/>
      <c r="K147" s="337"/>
      <c r="L147" s="337"/>
      <c r="M147" s="337"/>
      <c r="N147" s="27" t="s">
        <v>656</v>
      </c>
      <c r="O147" s="39">
        <v>8000</v>
      </c>
      <c r="P147" s="325"/>
      <c r="Q147" s="325"/>
      <c r="S147" s="121"/>
      <c r="T147" s="121"/>
      <c r="U147" s="121"/>
    </row>
    <row r="148" spans="2:21" ht="47.25" outlineLevel="1" x14ac:dyDescent="0.25">
      <c r="B148" s="296"/>
      <c r="C148" s="346"/>
      <c r="D148" s="296"/>
      <c r="E148" s="296"/>
      <c r="F148" s="346"/>
      <c r="G148" s="296"/>
      <c r="H148" s="346"/>
      <c r="I148" s="337"/>
      <c r="J148" s="337"/>
      <c r="K148" s="337"/>
      <c r="L148" s="337"/>
      <c r="M148" s="337"/>
      <c r="N148" s="27" t="s">
        <v>657</v>
      </c>
      <c r="O148" s="64">
        <v>2.7</v>
      </c>
      <c r="P148" s="325"/>
      <c r="Q148" s="325"/>
      <c r="S148" s="121"/>
      <c r="T148" s="121"/>
      <c r="U148" s="121"/>
    </row>
    <row r="149" spans="2:21" ht="34.15" customHeight="1" outlineLevel="1" x14ac:dyDescent="0.25">
      <c r="B149" s="293" t="s">
        <v>714</v>
      </c>
      <c r="C149" s="345"/>
      <c r="D149" s="293" t="s">
        <v>272</v>
      </c>
      <c r="E149" s="293"/>
      <c r="F149" s="345"/>
      <c r="G149" s="293" t="s">
        <v>262</v>
      </c>
      <c r="H149" s="345"/>
      <c r="I149" s="336">
        <f>SUM(J149:M151)</f>
        <v>1191084.42</v>
      </c>
      <c r="J149" s="336">
        <v>0</v>
      </c>
      <c r="K149" s="336">
        <v>0</v>
      </c>
      <c r="L149" s="336">
        <v>1012421.26</v>
      </c>
      <c r="M149" s="336">
        <v>178663.16</v>
      </c>
      <c r="N149" s="31" t="s">
        <v>638</v>
      </c>
      <c r="O149" s="45">
        <v>1</v>
      </c>
      <c r="P149" s="324" t="s">
        <v>325</v>
      </c>
      <c r="Q149" s="324" t="s">
        <v>641</v>
      </c>
      <c r="S149" s="121"/>
      <c r="T149" s="121"/>
      <c r="U149" s="121"/>
    </row>
    <row r="150" spans="2:21" ht="47.25" outlineLevel="1" x14ac:dyDescent="0.25">
      <c r="B150" s="296"/>
      <c r="C150" s="346"/>
      <c r="D150" s="296"/>
      <c r="E150" s="296"/>
      <c r="F150" s="346"/>
      <c r="G150" s="296"/>
      <c r="H150" s="346"/>
      <c r="I150" s="337"/>
      <c r="J150" s="337"/>
      <c r="K150" s="337"/>
      <c r="L150" s="337"/>
      <c r="M150" s="337"/>
      <c r="N150" s="27" t="s">
        <v>647</v>
      </c>
      <c r="O150" s="64">
        <v>159833</v>
      </c>
      <c r="P150" s="325"/>
      <c r="Q150" s="325"/>
      <c r="S150" s="121"/>
      <c r="T150" s="121"/>
      <c r="U150" s="121"/>
    </row>
    <row r="151" spans="2:21" ht="46.15" customHeight="1" outlineLevel="1" x14ac:dyDescent="0.25">
      <c r="B151" s="296"/>
      <c r="C151" s="346"/>
      <c r="D151" s="296"/>
      <c r="E151" s="296"/>
      <c r="F151" s="346"/>
      <c r="G151" s="296"/>
      <c r="H151" s="346"/>
      <c r="I151" s="337"/>
      <c r="J151" s="337"/>
      <c r="K151" s="337"/>
      <c r="L151" s="337"/>
      <c r="M151" s="337"/>
      <c r="N151" s="27" t="s">
        <v>644</v>
      </c>
      <c r="O151" s="113">
        <v>25.98</v>
      </c>
      <c r="P151" s="325"/>
      <c r="Q151" s="325"/>
      <c r="S151" s="121"/>
      <c r="T151" s="121"/>
      <c r="U151" s="121"/>
    </row>
    <row r="152" spans="2:21" ht="15.75" x14ac:dyDescent="0.25">
      <c r="B152" s="410" t="s">
        <v>636</v>
      </c>
      <c r="C152" s="345"/>
      <c r="D152" s="287" t="s">
        <v>728</v>
      </c>
      <c r="E152" s="287" t="s">
        <v>729</v>
      </c>
      <c r="F152" s="345"/>
      <c r="G152" s="293" t="s">
        <v>262</v>
      </c>
      <c r="H152" s="345"/>
      <c r="I152" s="336">
        <f>SUM(J152,K152,L152,M152)</f>
        <v>3320106.07</v>
      </c>
      <c r="J152" s="336">
        <f>SUM(J156:J169)</f>
        <v>0</v>
      </c>
      <c r="K152" s="336">
        <f>SUM(K156:K169)</f>
        <v>0</v>
      </c>
      <c r="L152" s="175">
        <f>SUM(L156,L158,L160,L162,L164,L166,L168)</f>
        <v>2637413.71</v>
      </c>
      <c r="M152" s="175">
        <f>SUM(M156,M158,M160,M162,M164,M168,M166)</f>
        <v>682692.36</v>
      </c>
      <c r="N152" s="293" t="s">
        <v>638</v>
      </c>
      <c r="O152" s="39">
        <f>O156+O158+O160+O162+O164+O166+O168</f>
        <v>7</v>
      </c>
      <c r="P152" s="545"/>
      <c r="Q152" s="324"/>
      <c r="S152" s="121"/>
      <c r="T152" s="121"/>
      <c r="U152" s="121"/>
    </row>
    <row r="153" spans="2:21" ht="110.25" customHeight="1" x14ac:dyDescent="0.25">
      <c r="B153" s="411"/>
      <c r="C153" s="346"/>
      <c r="D153" s="288"/>
      <c r="E153" s="288"/>
      <c r="F153" s="346"/>
      <c r="G153" s="296"/>
      <c r="H153" s="346"/>
      <c r="I153" s="337"/>
      <c r="J153" s="337"/>
      <c r="K153" s="337"/>
      <c r="L153" s="578"/>
      <c r="M153" s="578"/>
      <c r="N153" s="297"/>
      <c r="O153" s="11" t="s">
        <v>23</v>
      </c>
      <c r="P153" s="546"/>
      <c r="Q153" s="325"/>
      <c r="S153" s="121"/>
      <c r="T153" s="121"/>
      <c r="U153" s="121"/>
    </row>
    <row r="154" spans="2:21" ht="15.75" x14ac:dyDescent="0.25">
      <c r="B154" s="411"/>
      <c r="C154" s="346"/>
      <c r="D154" s="288"/>
      <c r="E154" s="288"/>
      <c r="F154" s="346"/>
      <c r="G154" s="296"/>
      <c r="H154" s="346"/>
      <c r="I154" s="337"/>
      <c r="J154" s="337"/>
      <c r="K154" s="337"/>
      <c r="L154" s="578"/>
      <c r="M154" s="578"/>
      <c r="N154" s="293" t="s">
        <v>639</v>
      </c>
      <c r="O154" s="79">
        <f>O157+O159+O161+O163+O165+O167+O169</f>
        <v>467000</v>
      </c>
      <c r="P154" s="546"/>
      <c r="Q154" s="325"/>
      <c r="S154" s="121"/>
      <c r="T154" s="121"/>
      <c r="U154" s="121"/>
    </row>
    <row r="155" spans="2:21" ht="114.75" customHeight="1" x14ac:dyDescent="0.25">
      <c r="B155" s="411"/>
      <c r="C155" s="346"/>
      <c r="D155" s="288"/>
      <c r="E155" s="288"/>
      <c r="F155" s="346"/>
      <c r="G155" s="296"/>
      <c r="H155" s="346"/>
      <c r="I155" s="337"/>
      <c r="J155" s="337"/>
      <c r="K155" s="337"/>
      <c r="L155" s="579"/>
      <c r="M155" s="579"/>
      <c r="N155" s="297"/>
      <c r="O155" s="11" t="s">
        <v>23</v>
      </c>
      <c r="P155" s="546"/>
      <c r="Q155" s="325"/>
      <c r="S155" s="121"/>
      <c r="T155" s="121"/>
      <c r="U155" s="121"/>
    </row>
    <row r="156" spans="2:21" ht="33.6" customHeight="1" outlineLevel="1" x14ac:dyDescent="0.25">
      <c r="B156" s="293" t="s">
        <v>699</v>
      </c>
      <c r="C156" s="345"/>
      <c r="D156" s="293" t="s">
        <v>281</v>
      </c>
      <c r="E156" s="324"/>
      <c r="F156" s="345"/>
      <c r="G156" s="293" t="s">
        <v>262</v>
      </c>
      <c r="H156" s="345"/>
      <c r="I156" s="336">
        <f>SUM(J156:M157)</f>
        <v>341176.47</v>
      </c>
      <c r="J156" s="336">
        <v>0</v>
      </c>
      <c r="K156" s="336">
        <v>0</v>
      </c>
      <c r="L156" s="336">
        <v>289999.98</v>
      </c>
      <c r="M156" s="336">
        <v>51176.49</v>
      </c>
      <c r="N156" s="31" t="s">
        <v>638</v>
      </c>
      <c r="O156" s="45">
        <v>1</v>
      </c>
      <c r="P156" s="324" t="s">
        <v>362</v>
      </c>
      <c r="Q156" s="324" t="s">
        <v>587</v>
      </c>
      <c r="S156" s="121"/>
      <c r="T156" s="121"/>
      <c r="U156" s="121"/>
    </row>
    <row r="157" spans="2:21" ht="47.25" outlineLevel="1" x14ac:dyDescent="0.25">
      <c r="B157" s="296"/>
      <c r="C157" s="346"/>
      <c r="D157" s="296"/>
      <c r="E157" s="325"/>
      <c r="F157" s="346"/>
      <c r="G157" s="296"/>
      <c r="H157" s="346"/>
      <c r="I157" s="337"/>
      <c r="J157" s="337"/>
      <c r="K157" s="337"/>
      <c r="L157" s="337"/>
      <c r="M157" s="337"/>
      <c r="N157" s="27" t="s">
        <v>639</v>
      </c>
      <c r="O157" s="39">
        <v>3000</v>
      </c>
      <c r="P157" s="325"/>
      <c r="Q157" s="325"/>
      <c r="S157" s="121"/>
      <c r="T157" s="121"/>
      <c r="U157" s="121"/>
    </row>
    <row r="158" spans="2:21" ht="31.5" outlineLevel="1" x14ac:dyDescent="0.25">
      <c r="B158" s="293" t="s">
        <v>700</v>
      </c>
      <c r="C158" s="345"/>
      <c r="D158" s="293" t="s">
        <v>293</v>
      </c>
      <c r="E158" s="324"/>
      <c r="F158" s="345"/>
      <c r="G158" s="293" t="s">
        <v>262</v>
      </c>
      <c r="H158" s="345"/>
      <c r="I158" s="336">
        <f>SUM(J158:M159)</f>
        <v>800000</v>
      </c>
      <c r="J158" s="336">
        <v>0</v>
      </c>
      <c r="K158" s="336">
        <v>0</v>
      </c>
      <c r="L158" s="336">
        <v>680000</v>
      </c>
      <c r="M158" s="336">
        <v>120000</v>
      </c>
      <c r="N158" s="31" t="s">
        <v>638</v>
      </c>
      <c r="O158" s="45">
        <v>1</v>
      </c>
      <c r="P158" s="324" t="s">
        <v>362</v>
      </c>
      <c r="Q158" s="324" t="s">
        <v>324</v>
      </c>
      <c r="S158" s="121"/>
      <c r="T158" s="121"/>
      <c r="U158" s="121"/>
    </row>
    <row r="159" spans="2:21" ht="97.5" customHeight="1" outlineLevel="1" x14ac:dyDescent="0.25">
      <c r="B159" s="296"/>
      <c r="C159" s="346"/>
      <c r="D159" s="296"/>
      <c r="E159" s="325"/>
      <c r="F159" s="346"/>
      <c r="G159" s="296"/>
      <c r="H159" s="346"/>
      <c r="I159" s="337"/>
      <c r="J159" s="337"/>
      <c r="K159" s="337"/>
      <c r="L159" s="337"/>
      <c r="M159" s="337"/>
      <c r="N159" s="27" t="s">
        <v>639</v>
      </c>
      <c r="O159" s="39">
        <v>45000</v>
      </c>
      <c r="P159" s="325"/>
      <c r="Q159" s="325"/>
      <c r="S159" s="121"/>
      <c r="T159" s="121"/>
      <c r="U159" s="121"/>
    </row>
    <row r="160" spans="2:21" ht="34.9" customHeight="1" outlineLevel="1" x14ac:dyDescent="0.25">
      <c r="B160" s="293" t="s">
        <v>701</v>
      </c>
      <c r="C160" s="345"/>
      <c r="D160" s="293" t="s">
        <v>293</v>
      </c>
      <c r="E160" s="324"/>
      <c r="F160" s="345"/>
      <c r="G160" s="293" t="s">
        <v>262</v>
      </c>
      <c r="H160" s="345"/>
      <c r="I160" s="336">
        <f>SUM(J160:M161)</f>
        <v>359930</v>
      </c>
      <c r="J160" s="336">
        <v>0</v>
      </c>
      <c r="K160" s="336">
        <v>0</v>
      </c>
      <c r="L160" s="336">
        <v>305940.5</v>
      </c>
      <c r="M160" s="336">
        <v>53989.5</v>
      </c>
      <c r="N160" s="31" t="s">
        <v>638</v>
      </c>
      <c r="O160" s="45">
        <v>1</v>
      </c>
      <c r="P160" s="324" t="s">
        <v>362</v>
      </c>
      <c r="Q160" s="324" t="s">
        <v>324</v>
      </c>
      <c r="S160" s="121"/>
      <c r="T160" s="121"/>
      <c r="U160" s="121"/>
    </row>
    <row r="161" spans="2:21" ht="47.25" outlineLevel="1" x14ac:dyDescent="0.25">
      <c r="B161" s="296"/>
      <c r="C161" s="346"/>
      <c r="D161" s="296"/>
      <c r="E161" s="325"/>
      <c r="F161" s="346"/>
      <c r="G161" s="296"/>
      <c r="H161" s="346"/>
      <c r="I161" s="337"/>
      <c r="J161" s="337"/>
      <c r="K161" s="337"/>
      <c r="L161" s="337"/>
      <c r="M161" s="337"/>
      <c r="N161" s="27" t="s">
        <v>639</v>
      </c>
      <c r="O161" s="39">
        <v>3000</v>
      </c>
      <c r="P161" s="325"/>
      <c r="Q161" s="325"/>
      <c r="S161" s="121"/>
      <c r="T161" s="121"/>
      <c r="U161" s="121"/>
    </row>
    <row r="162" spans="2:21" ht="37.15" customHeight="1" outlineLevel="1" x14ac:dyDescent="0.25">
      <c r="B162" s="293" t="s">
        <v>702</v>
      </c>
      <c r="C162" s="345"/>
      <c r="D162" s="293" t="s">
        <v>293</v>
      </c>
      <c r="E162" s="293" t="s">
        <v>660</v>
      </c>
      <c r="F162" s="345"/>
      <c r="G162" s="293" t="s">
        <v>262</v>
      </c>
      <c r="H162" s="345"/>
      <c r="I162" s="336">
        <f>SUM(J162:M163)</f>
        <v>400000</v>
      </c>
      <c r="J162" s="336">
        <v>0</v>
      </c>
      <c r="K162" s="336">
        <v>0</v>
      </c>
      <c r="L162" s="336">
        <v>340000</v>
      </c>
      <c r="M162" s="336">
        <v>60000</v>
      </c>
      <c r="N162" s="31" t="s">
        <v>638</v>
      </c>
      <c r="O162" s="45">
        <v>1</v>
      </c>
      <c r="P162" s="324" t="s">
        <v>273</v>
      </c>
      <c r="Q162" s="324" t="s">
        <v>324</v>
      </c>
      <c r="S162" s="121"/>
      <c r="T162" s="121"/>
      <c r="U162" s="121"/>
    </row>
    <row r="163" spans="2:21" ht="47.25" outlineLevel="1" x14ac:dyDescent="0.25">
      <c r="B163" s="296"/>
      <c r="C163" s="346"/>
      <c r="D163" s="296"/>
      <c r="E163" s="296"/>
      <c r="F163" s="346"/>
      <c r="G163" s="296"/>
      <c r="H163" s="346"/>
      <c r="I163" s="337"/>
      <c r="J163" s="337"/>
      <c r="K163" s="337"/>
      <c r="L163" s="337"/>
      <c r="M163" s="337"/>
      <c r="N163" s="27" t="s">
        <v>639</v>
      </c>
      <c r="O163" s="39">
        <v>100000</v>
      </c>
      <c r="P163" s="325"/>
      <c r="Q163" s="325"/>
      <c r="S163" s="121"/>
      <c r="T163" s="121"/>
      <c r="U163" s="121"/>
    </row>
    <row r="164" spans="2:21" ht="96.75" customHeight="1" outlineLevel="1" x14ac:dyDescent="0.25">
      <c r="B164" s="293" t="s">
        <v>703</v>
      </c>
      <c r="C164" s="345"/>
      <c r="D164" s="293" t="s">
        <v>299</v>
      </c>
      <c r="E164" s="293" t="s">
        <v>716</v>
      </c>
      <c r="F164" s="351"/>
      <c r="G164" s="293" t="s">
        <v>262</v>
      </c>
      <c r="H164" s="345"/>
      <c r="I164" s="343">
        <f>SUM(J164:M165)</f>
        <v>610834.6</v>
      </c>
      <c r="J164" s="343">
        <v>0</v>
      </c>
      <c r="K164" s="343">
        <v>0</v>
      </c>
      <c r="L164" s="343">
        <v>519209.41</v>
      </c>
      <c r="M164" s="343">
        <v>91625.19</v>
      </c>
      <c r="N164" s="31" t="s">
        <v>638</v>
      </c>
      <c r="O164" s="39">
        <v>1</v>
      </c>
      <c r="P164" s="324" t="s">
        <v>362</v>
      </c>
      <c r="Q164" s="324" t="s">
        <v>324</v>
      </c>
      <c r="S164" s="121"/>
      <c r="T164" s="121"/>
      <c r="U164" s="121"/>
    </row>
    <row r="165" spans="2:21" ht="81.75" customHeight="1" outlineLevel="1" x14ac:dyDescent="0.25">
      <c r="B165" s="296"/>
      <c r="C165" s="346"/>
      <c r="D165" s="296"/>
      <c r="E165" s="296"/>
      <c r="F165" s="352"/>
      <c r="G165" s="296"/>
      <c r="H165" s="346"/>
      <c r="I165" s="344"/>
      <c r="J165" s="344"/>
      <c r="K165" s="344"/>
      <c r="L165" s="344"/>
      <c r="M165" s="344"/>
      <c r="N165" s="27" t="s">
        <v>639</v>
      </c>
      <c r="O165" s="39">
        <v>14000</v>
      </c>
      <c r="P165" s="325"/>
      <c r="Q165" s="325"/>
      <c r="S165" s="121"/>
      <c r="T165" s="121"/>
      <c r="U165" s="121"/>
    </row>
    <row r="166" spans="2:21" ht="31.5" outlineLevel="1" x14ac:dyDescent="0.25">
      <c r="B166" s="293" t="s">
        <v>704</v>
      </c>
      <c r="C166" s="345"/>
      <c r="D166" s="293" t="s">
        <v>356</v>
      </c>
      <c r="E166" s="293" t="s">
        <v>660</v>
      </c>
      <c r="F166" s="351"/>
      <c r="G166" s="293" t="s">
        <v>262</v>
      </c>
      <c r="H166" s="345"/>
      <c r="I166" s="343">
        <f>SUM(J166,K166,L166,M166)</f>
        <v>548165</v>
      </c>
      <c r="J166" s="343">
        <v>0</v>
      </c>
      <c r="K166" s="580">
        <v>0</v>
      </c>
      <c r="L166" s="206">
        <v>281263.82</v>
      </c>
      <c r="M166" s="64">
        <v>266901.18</v>
      </c>
      <c r="N166" s="208" t="s">
        <v>638</v>
      </c>
      <c r="O166" s="39">
        <v>1</v>
      </c>
      <c r="P166" s="324" t="s">
        <v>325</v>
      </c>
      <c r="Q166" s="324" t="s">
        <v>347</v>
      </c>
      <c r="S166" s="121"/>
      <c r="T166" s="121"/>
      <c r="U166" s="121"/>
    </row>
    <row r="167" spans="2:21" ht="129.75" customHeight="1" outlineLevel="1" x14ac:dyDescent="0.25">
      <c r="B167" s="296"/>
      <c r="C167" s="346"/>
      <c r="D167" s="296"/>
      <c r="E167" s="296"/>
      <c r="F167" s="352"/>
      <c r="G167" s="296"/>
      <c r="H167" s="346"/>
      <c r="I167" s="344"/>
      <c r="J167" s="344"/>
      <c r="K167" s="581"/>
      <c r="L167" s="207"/>
      <c r="M167" s="202"/>
      <c r="N167" s="201" t="s">
        <v>639</v>
      </c>
      <c r="O167" s="39">
        <v>300000</v>
      </c>
      <c r="P167" s="325"/>
      <c r="Q167" s="325"/>
      <c r="S167" s="121"/>
      <c r="T167" s="121"/>
      <c r="U167" s="121"/>
    </row>
    <row r="168" spans="2:21" ht="30.6" customHeight="1" outlineLevel="1" x14ac:dyDescent="0.25">
      <c r="B168" s="293" t="s">
        <v>715</v>
      </c>
      <c r="C168" s="345"/>
      <c r="D168" s="293" t="s">
        <v>272</v>
      </c>
      <c r="E168" s="293"/>
      <c r="F168" s="351"/>
      <c r="G168" s="293" t="s">
        <v>262</v>
      </c>
      <c r="H168" s="345"/>
      <c r="I168" s="343">
        <f>SUM(J168:M169)</f>
        <v>260000</v>
      </c>
      <c r="J168" s="343">
        <v>0</v>
      </c>
      <c r="K168" s="343">
        <v>0</v>
      </c>
      <c r="L168" s="344">
        <v>221000</v>
      </c>
      <c r="M168" s="344">
        <v>39000</v>
      </c>
      <c r="N168" s="31" t="s">
        <v>638</v>
      </c>
      <c r="O168" s="39">
        <v>1</v>
      </c>
      <c r="P168" s="324" t="s">
        <v>362</v>
      </c>
      <c r="Q168" s="324" t="s">
        <v>324</v>
      </c>
      <c r="S168" s="121"/>
      <c r="T168" s="121"/>
      <c r="U168" s="121"/>
    </row>
    <row r="169" spans="2:21" ht="47.25" outlineLevel="1" x14ac:dyDescent="0.25">
      <c r="B169" s="296"/>
      <c r="C169" s="346"/>
      <c r="D169" s="296"/>
      <c r="E169" s="296"/>
      <c r="F169" s="352"/>
      <c r="G169" s="296"/>
      <c r="H169" s="346"/>
      <c r="I169" s="344"/>
      <c r="J169" s="344"/>
      <c r="K169" s="344"/>
      <c r="L169" s="344"/>
      <c r="M169" s="344"/>
      <c r="N169" s="27" t="s">
        <v>639</v>
      </c>
      <c r="O169" s="39">
        <v>2000</v>
      </c>
      <c r="P169" s="325"/>
      <c r="Q169" s="325"/>
      <c r="S169" s="121"/>
      <c r="T169" s="121"/>
      <c r="U169" s="121"/>
    </row>
    <row r="170" spans="2:21" ht="74.45" customHeight="1" x14ac:dyDescent="0.25">
      <c r="B170" s="410" t="s">
        <v>637</v>
      </c>
      <c r="C170" s="345"/>
      <c r="D170" s="287" t="s">
        <v>728</v>
      </c>
      <c r="E170" s="287" t="s">
        <v>729</v>
      </c>
      <c r="F170" s="345"/>
      <c r="G170" s="293" t="s">
        <v>262</v>
      </c>
      <c r="H170" s="345"/>
      <c r="I170" s="336">
        <f>SUM(I174:I177)</f>
        <v>543100</v>
      </c>
      <c r="J170" s="336">
        <f>SUM(J174:J177)</f>
        <v>0</v>
      </c>
      <c r="K170" s="336">
        <f>SUM(K174:K177)</f>
        <v>0</v>
      </c>
      <c r="L170" s="336">
        <f>SUM(L174:L177)</f>
        <v>428808</v>
      </c>
      <c r="M170" s="336">
        <f>SUM(M174:M177)</f>
        <v>114292</v>
      </c>
      <c r="N170" s="293" t="s">
        <v>638</v>
      </c>
      <c r="O170" s="39">
        <f>O174+O176</f>
        <v>2</v>
      </c>
      <c r="P170" s="545"/>
      <c r="Q170" s="324"/>
      <c r="S170" s="121"/>
      <c r="T170" s="121"/>
      <c r="U170" s="121"/>
    </row>
    <row r="171" spans="2:21" ht="55.15" customHeight="1" x14ac:dyDescent="0.25">
      <c r="B171" s="411"/>
      <c r="C171" s="346"/>
      <c r="D171" s="288"/>
      <c r="E171" s="288"/>
      <c r="F171" s="346"/>
      <c r="G171" s="296"/>
      <c r="H171" s="346"/>
      <c r="I171" s="337"/>
      <c r="J171" s="337"/>
      <c r="K171" s="337"/>
      <c r="L171" s="337"/>
      <c r="M171" s="337"/>
      <c r="N171" s="297"/>
      <c r="O171" s="11" t="s">
        <v>23</v>
      </c>
      <c r="P171" s="546"/>
      <c r="Q171" s="325"/>
      <c r="S171" s="121"/>
      <c r="T171" s="121"/>
      <c r="U171" s="121"/>
    </row>
    <row r="172" spans="2:21" ht="55.15" customHeight="1" x14ac:dyDescent="0.25">
      <c r="B172" s="411"/>
      <c r="C172" s="346"/>
      <c r="D172" s="288"/>
      <c r="E172" s="288"/>
      <c r="F172" s="346"/>
      <c r="G172" s="296"/>
      <c r="H172" s="346"/>
      <c r="I172" s="337"/>
      <c r="J172" s="337"/>
      <c r="K172" s="337"/>
      <c r="L172" s="337"/>
      <c r="M172" s="337"/>
      <c r="N172" s="293" t="s">
        <v>639</v>
      </c>
      <c r="O172" s="79">
        <f>O175+O177</f>
        <v>13250</v>
      </c>
      <c r="P172" s="546"/>
      <c r="Q172" s="325"/>
      <c r="S172" s="121"/>
      <c r="T172" s="121"/>
      <c r="U172" s="121"/>
    </row>
    <row r="173" spans="2:21" ht="55.5" customHeight="1" x14ac:dyDescent="0.25">
      <c r="B173" s="411"/>
      <c r="C173" s="346"/>
      <c r="D173" s="288"/>
      <c r="E173" s="288"/>
      <c r="F173" s="346"/>
      <c r="G173" s="296"/>
      <c r="H173" s="346"/>
      <c r="I173" s="337"/>
      <c r="J173" s="337"/>
      <c r="K173" s="337"/>
      <c r="L173" s="337"/>
      <c r="M173" s="337"/>
      <c r="N173" s="297"/>
      <c r="O173" s="11" t="s">
        <v>23</v>
      </c>
      <c r="P173" s="546"/>
      <c r="Q173" s="325"/>
      <c r="S173" s="121"/>
      <c r="T173" s="121"/>
      <c r="U173" s="121"/>
    </row>
    <row r="174" spans="2:21" ht="118.15" customHeight="1" outlineLevel="1" x14ac:dyDescent="0.25">
      <c r="B174" s="293" t="s">
        <v>705</v>
      </c>
      <c r="C174" s="345"/>
      <c r="D174" s="293" t="s">
        <v>661</v>
      </c>
      <c r="E174" s="293" t="s">
        <v>717</v>
      </c>
      <c r="F174" s="345"/>
      <c r="G174" s="293" t="s">
        <v>262</v>
      </c>
      <c r="H174" s="345"/>
      <c r="I174" s="336">
        <f>SUM(J174:M175)</f>
        <v>250000</v>
      </c>
      <c r="J174" s="336">
        <v>0</v>
      </c>
      <c r="K174" s="336">
        <v>0</v>
      </c>
      <c r="L174" s="336">
        <v>212500</v>
      </c>
      <c r="M174" s="336">
        <v>37500</v>
      </c>
      <c r="N174" s="31" t="s">
        <v>638</v>
      </c>
      <c r="O174" s="45">
        <v>1</v>
      </c>
      <c r="P174" s="324" t="s">
        <v>662</v>
      </c>
      <c r="Q174" s="324" t="s">
        <v>560</v>
      </c>
      <c r="S174" s="121"/>
      <c r="T174" s="121"/>
      <c r="U174" s="121"/>
    </row>
    <row r="175" spans="2:21" ht="102.75" customHeight="1" outlineLevel="1" x14ac:dyDescent="0.25">
      <c r="B175" s="296"/>
      <c r="C175" s="346"/>
      <c r="D175" s="296"/>
      <c r="E175" s="296"/>
      <c r="F175" s="346"/>
      <c r="G175" s="296"/>
      <c r="H175" s="346"/>
      <c r="I175" s="337"/>
      <c r="J175" s="337"/>
      <c r="K175" s="337"/>
      <c r="L175" s="337"/>
      <c r="M175" s="337"/>
      <c r="N175" s="27" t="s">
        <v>639</v>
      </c>
      <c r="O175" s="39">
        <v>250</v>
      </c>
      <c r="P175" s="325"/>
      <c r="Q175" s="325"/>
      <c r="S175" s="121"/>
      <c r="T175" s="121"/>
      <c r="U175" s="121"/>
    </row>
    <row r="176" spans="2:21" ht="31.5" outlineLevel="1" x14ac:dyDescent="0.25">
      <c r="B176" s="293" t="s">
        <v>708</v>
      </c>
      <c r="C176" s="324"/>
      <c r="D176" s="293" t="s">
        <v>272</v>
      </c>
      <c r="E176" s="287" t="s">
        <v>722</v>
      </c>
      <c r="F176" s="293"/>
      <c r="G176" s="293" t="s">
        <v>262</v>
      </c>
      <c r="H176" s="324"/>
      <c r="I176" s="336">
        <f>SUM(J176:M177)</f>
        <v>293100</v>
      </c>
      <c r="J176" s="343">
        <v>0</v>
      </c>
      <c r="K176" s="343">
        <v>0</v>
      </c>
      <c r="L176" s="343">
        <v>216308</v>
      </c>
      <c r="M176" s="343">
        <v>76792</v>
      </c>
      <c r="N176" s="31" t="s">
        <v>638</v>
      </c>
      <c r="O176" s="39">
        <v>1</v>
      </c>
      <c r="P176" s="324" t="s">
        <v>662</v>
      </c>
      <c r="Q176" s="324" t="s">
        <v>560</v>
      </c>
      <c r="S176" s="121"/>
      <c r="T176" s="121"/>
      <c r="U176" s="121"/>
    </row>
    <row r="177" spans="2:22" ht="223.5" customHeight="1" outlineLevel="1" x14ac:dyDescent="0.25">
      <c r="B177" s="296"/>
      <c r="C177" s="325"/>
      <c r="D177" s="296"/>
      <c r="E177" s="288"/>
      <c r="F177" s="296"/>
      <c r="G177" s="296"/>
      <c r="H177" s="325"/>
      <c r="I177" s="337"/>
      <c r="J177" s="344"/>
      <c r="K177" s="344"/>
      <c r="L177" s="344"/>
      <c r="M177" s="344"/>
      <c r="N177" s="27" t="s">
        <v>639</v>
      </c>
      <c r="O177" s="39">
        <v>13000</v>
      </c>
      <c r="P177" s="325"/>
      <c r="Q177" s="325"/>
      <c r="S177" s="121"/>
      <c r="T177" s="121"/>
      <c r="U177" s="121"/>
    </row>
    <row r="178" spans="2:22" ht="15.75" x14ac:dyDescent="0.25">
      <c r="B178" s="600" t="s">
        <v>105</v>
      </c>
      <c r="C178" s="601"/>
      <c r="D178" s="601"/>
      <c r="E178" s="601"/>
      <c r="F178" s="601"/>
      <c r="G178" s="601"/>
      <c r="H178" s="601"/>
      <c r="I178" s="203">
        <f>I50+I70+I152+I170</f>
        <v>37952550.699999996</v>
      </c>
      <c r="J178" s="203">
        <v>500000</v>
      </c>
      <c r="K178" s="203">
        <f>K50+K70+K152+K170</f>
        <v>0</v>
      </c>
      <c r="L178" s="203">
        <f>L50+L70+L152+L170</f>
        <v>31617164.080000002</v>
      </c>
      <c r="M178" s="203">
        <f>M50+M70+M152+M170</f>
        <v>5835386.620000001</v>
      </c>
      <c r="N178" s="469"/>
      <c r="O178" s="470"/>
      <c r="P178" s="470"/>
      <c r="Q178" s="471"/>
      <c r="S178" s="122"/>
      <c r="T178" s="122"/>
      <c r="U178" s="122"/>
      <c r="V178" s="122"/>
    </row>
    <row r="179" spans="2:22" ht="15.75" x14ac:dyDescent="0.25">
      <c r="B179" s="598"/>
      <c r="C179" s="599"/>
      <c r="D179" s="599"/>
      <c r="E179" s="599"/>
      <c r="F179" s="599"/>
      <c r="G179" s="599"/>
      <c r="H179" s="599"/>
      <c r="I179" s="204"/>
      <c r="J179" s="204"/>
      <c r="K179" s="204"/>
      <c r="L179" s="205"/>
      <c r="M179" s="205"/>
      <c r="N179" s="472"/>
      <c r="O179" s="473"/>
      <c r="P179" s="473"/>
      <c r="Q179" s="474"/>
      <c r="S179" s="122"/>
      <c r="T179" s="122"/>
      <c r="U179" s="122"/>
      <c r="V179" s="122"/>
    </row>
    <row r="180" spans="2:22" ht="15.75" x14ac:dyDescent="0.25">
      <c r="B180" s="58" t="s">
        <v>673</v>
      </c>
    </row>
    <row r="181" spans="2:22" ht="15.75" x14ac:dyDescent="0.25">
      <c r="B181" s="430" t="s">
        <v>727</v>
      </c>
      <c r="C181" s="430"/>
      <c r="D181" s="430"/>
      <c r="N181" s="194"/>
    </row>
    <row r="182" spans="2:22" ht="48" customHeight="1" x14ac:dyDescent="0.25">
      <c r="B182" s="445" t="s">
        <v>764</v>
      </c>
      <c r="C182" s="445"/>
      <c r="D182" s="445"/>
      <c r="E182" s="445"/>
      <c r="F182" s="445"/>
      <c r="G182" s="445"/>
      <c r="H182" s="445"/>
      <c r="I182" s="445"/>
      <c r="J182" s="445"/>
      <c r="K182" s="445"/>
      <c r="L182" s="445"/>
      <c r="M182" s="445"/>
      <c r="N182" s="445"/>
      <c r="O182" s="445"/>
      <c r="P182" s="445"/>
      <c r="Q182" s="445"/>
    </row>
    <row r="183" spans="2:22" ht="15.75" x14ac:dyDescent="0.25">
      <c r="B183" s="58"/>
    </row>
    <row r="184" spans="2:22" ht="15.75" x14ac:dyDescent="0.25">
      <c r="B184" s="400" t="s">
        <v>106</v>
      </c>
      <c r="C184" s="400"/>
      <c r="D184" s="400"/>
      <c r="E184" s="400"/>
    </row>
    <row r="185" spans="2:22" ht="35.450000000000003" customHeight="1" x14ac:dyDescent="0.25">
      <c r="B185" s="10" t="s">
        <v>3</v>
      </c>
      <c r="C185" s="311" t="s">
        <v>107</v>
      </c>
      <c r="D185" s="311"/>
      <c r="E185" s="311"/>
      <c r="F185" s="312" t="s">
        <v>108</v>
      </c>
      <c r="G185" s="312"/>
      <c r="H185" s="312"/>
      <c r="I185" s="312"/>
      <c r="J185" s="311" t="s">
        <v>109</v>
      </c>
      <c r="K185" s="312"/>
      <c r="L185" s="312"/>
      <c r="M185" s="312"/>
    </row>
    <row r="186" spans="2:22" ht="15.75" x14ac:dyDescent="0.25">
      <c r="B186" s="4">
        <v>1</v>
      </c>
      <c r="C186" s="378">
        <v>2</v>
      </c>
      <c r="D186" s="378"/>
      <c r="E186" s="378"/>
      <c r="F186" s="378">
        <v>3</v>
      </c>
      <c r="G186" s="378"/>
      <c r="H186" s="378"/>
      <c r="I186" s="378"/>
      <c r="J186" s="378">
        <v>4</v>
      </c>
      <c r="K186" s="378"/>
      <c r="L186" s="378"/>
      <c r="M186" s="378"/>
    </row>
    <row r="187" spans="2:22" ht="33" customHeight="1" x14ac:dyDescent="0.25">
      <c r="B187" s="8"/>
      <c r="C187" s="542" t="s">
        <v>305</v>
      </c>
      <c r="D187" s="542"/>
      <c r="E187" s="542"/>
      <c r="F187" s="435"/>
      <c r="G187" s="435"/>
      <c r="H187" s="435"/>
      <c r="I187" s="435"/>
      <c r="J187" s="435"/>
      <c r="K187" s="435"/>
      <c r="L187" s="435"/>
      <c r="M187" s="435"/>
    </row>
    <row r="189" spans="2:22" ht="15.75" x14ac:dyDescent="0.25">
      <c r="B189" s="400" t="s">
        <v>110</v>
      </c>
      <c r="C189" s="400"/>
      <c r="D189" s="400"/>
      <c r="E189" s="400"/>
      <c r="F189" s="400"/>
    </row>
    <row r="190" spans="2:22" ht="33.6" customHeight="1" x14ac:dyDescent="0.25">
      <c r="B190" s="10" t="s">
        <v>3</v>
      </c>
      <c r="C190" s="312" t="s">
        <v>111</v>
      </c>
      <c r="D190" s="312"/>
      <c r="E190" s="312"/>
      <c r="F190" s="312" t="s">
        <v>108</v>
      </c>
      <c r="G190" s="312"/>
      <c r="H190" s="312"/>
      <c r="I190" s="312"/>
      <c r="J190" s="311" t="s">
        <v>112</v>
      </c>
      <c r="K190" s="312"/>
      <c r="L190" s="312"/>
      <c r="M190" s="312"/>
    </row>
    <row r="191" spans="2:22" ht="15.75" x14ac:dyDescent="0.25">
      <c r="B191" s="4">
        <v>1</v>
      </c>
      <c r="C191" s="378">
        <v>2</v>
      </c>
      <c r="D191" s="378"/>
      <c r="E191" s="378"/>
      <c r="F191" s="378">
        <v>3</v>
      </c>
      <c r="G191" s="378"/>
      <c r="H191" s="378"/>
      <c r="I191" s="378"/>
      <c r="J191" s="378">
        <v>4</v>
      </c>
      <c r="K191" s="378"/>
      <c r="L191" s="378"/>
      <c r="M191" s="378"/>
    </row>
    <row r="192" spans="2:22" ht="48" customHeight="1" x14ac:dyDescent="0.25">
      <c r="B192" s="8"/>
      <c r="C192" s="542" t="s">
        <v>306</v>
      </c>
      <c r="D192" s="542"/>
      <c r="E192" s="542"/>
      <c r="F192" s="435"/>
      <c r="G192" s="435"/>
      <c r="H192" s="435"/>
      <c r="I192" s="435"/>
      <c r="J192" s="435"/>
      <c r="K192" s="435"/>
      <c r="L192" s="435"/>
      <c r="M192" s="435"/>
    </row>
    <row r="194" spans="2:13" ht="15.75" x14ac:dyDescent="0.25">
      <c r="B194" s="400" t="s">
        <v>113</v>
      </c>
      <c r="C194" s="400"/>
      <c r="D194" s="400"/>
    </row>
    <row r="195" spans="2:13" ht="38.450000000000003" customHeight="1" x14ac:dyDescent="0.25">
      <c r="B195" s="10" t="s">
        <v>3</v>
      </c>
      <c r="C195" s="311" t="s">
        <v>114</v>
      </c>
      <c r="D195" s="311"/>
      <c r="E195" s="311"/>
      <c r="F195" s="401" t="s">
        <v>115</v>
      </c>
      <c r="G195" s="402"/>
      <c r="H195" s="402"/>
      <c r="I195" s="402"/>
      <c r="J195" s="402"/>
      <c r="K195" s="402"/>
      <c r="L195" s="402"/>
      <c r="M195" s="403"/>
    </row>
    <row r="196" spans="2:13" ht="15.75" x14ac:dyDescent="0.25">
      <c r="B196" s="4">
        <v>1</v>
      </c>
      <c r="C196" s="378">
        <v>2</v>
      </c>
      <c r="D196" s="378"/>
      <c r="E196" s="378"/>
      <c r="F196" s="404">
        <v>3</v>
      </c>
      <c r="G196" s="405"/>
      <c r="H196" s="405"/>
      <c r="I196" s="405"/>
      <c r="J196" s="405"/>
      <c r="K196" s="405"/>
      <c r="L196" s="405"/>
      <c r="M196" s="406"/>
    </row>
    <row r="197" spans="2:13" ht="14.45" customHeight="1" x14ac:dyDescent="0.25">
      <c r="B197" s="26" t="s">
        <v>15</v>
      </c>
      <c r="C197" s="399"/>
      <c r="D197" s="399"/>
      <c r="E197" s="399"/>
      <c r="F197" s="396"/>
      <c r="G197" s="397"/>
      <c r="H197" s="397"/>
      <c r="I197" s="397"/>
      <c r="J197" s="397"/>
      <c r="K197" s="397"/>
      <c r="L197" s="397"/>
      <c r="M197" s="398"/>
    </row>
    <row r="199" spans="2:13" ht="15.75" x14ac:dyDescent="0.25">
      <c r="B199" s="400" t="s">
        <v>116</v>
      </c>
      <c r="C199" s="400"/>
      <c r="D199" s="400"/>
      <c r="E199" s="400"/>
      <c r="F199" s="400"/>
      <c r="G199" s="400"/>
    </row>
    <row r="200" spans="2:13" ht="15.6" customHeight="1" x14ac:dyDescent="0.25">
      <c r="B200" s="10" t="s">
        <v>3</v>
      </c>
      <c r="C200" s="401" t="s">
        <v>117</v>
      </c>
      <c r="D200" s="402"/>
      <c r="E200" s="402"/>
      <c r="F200" s="402"/>
      <c r="G200" s="402"/>
      <c r="H200" s="402"/>
      <c r="I200" s="402"/>
      <c r="J200" s="402"/>
      <c r="K200" s="402"/>
      <c r="L200" s="402"/>
      <c r="M200" s="403"/>
    </row>
    <row r="201" spans="2:13" ht="15.75" x14ac:dyDescent="0.25">
      <c r="B201" s="4">
        <v>1</v>
      </c>
      <c r="C201" s="404">
        <v>2</v>
      </c>
      <c r="D201" s="405"/>
      <c r="E201" s="405"/>
      <c r="F201" s="405"/>
      <c r="G201" s="405"/>
      <c r="H201" s="405"/>
      <c r="I201" s="405"/>
      <c r="J201" s="405"/>
      <c r="K201" s="405"/>
      <c r="L201" s="405"/>
      <c r="M201" s="406"/>
    </row>
    <row r="202" spans="2:13" ht="15.75" x14ac:dyDescent="0.25">
      <c r="B202" s="8"/>
      <c r="C202" s="539" t="s">
        <v>307</v>
      </c>
      <c r="D202" s="540"/>
      <c r="E202" s="540"/>
      <c r="F202" s="540"/>
      <c r="G202" s="540"/>
      <c r="H202" s="540"/>
      <c r="I202" s="540"/>
      <c r="J202" s="540"/>
      <c r="K202" s="540"/>
      <c r="L202" s="540"/>
      <c r="M202" s="541"/>
    </row>
  </sheetData>
  <mergeCells count="736">
    <mergeCell ref="B43:D43"/>
    <mergeCell ref="B181:D181"/>
    <mergeCell ref="I95:I97"/>
    <mergeCell ref="J95:J97"/>
    <mergeCell ref="K95:K97"/>
    <mergeCell ref="L95:L97"/>
    <mergeCell ref="M95:M97"/>
    <mergeCell ref="F95:F97"/>
    <mergeCell ref="G95:G97"/>
    <mergeCell ref="J98:J100"/>
    <mergeCell ref="K98:K100"/>
    <mergeCell ref="L98:L100"/>
    <mergeCell ref="B98:B100"/>
    <mergeCell ref="C98:C100"/>
    <mergeCell ref="D98:D100"/>
    <mergeCell ref="E98:E100"/>
    <mergeCell ref="F98:F100"/>
    <mergeCell ref="G98:G100"/>
    <mergeCell ref="H98:H100"/>
    <mergeCell ref="I98:I100"/>
    <mergeCell ref="H160:H161"/>
    <mergeCell ref="I160:I161"/>
    <mergeCell ref="D104:D106"/>
    <mergeCell ref="E104:E106"/>
    <mergeCell ref="P62:P63"/>
    <mergeCell ref="Q62:Q63"/>
    <mergeCell ref="B162:B163"/>
    <mergeCell ref="C162:C163"/>
    <mergeCell ref="D162:D163"/>
    <mergeCell ref="E162:E163"/>
    <mergeCell ref="F162:F163"/>
    <mergeCell ref="G162:G163"/>
    <mergeCell ref="H162:H163"/>
    <mergeCell ref="I162:I163"/>
    <mergeCell ref="J162:J163"/>
    <mergeCell ref="K162:K163"/>
    <mergeCell ref="L162:L163"/>
    <mergeCell ref="M162:M163"/>
    <mergeCell ref="P162:P163"/>
    <mergeCell ref="Q162:Q163"/>
    <mergeCell ref="P95:P97"/>
    <mergeCell ref="Q95:Q97"/>
    <mergeCell ref="H95:H97"/>
    <mergeCell ref="M98:M100"/>
    <mergeCell ref="P98:P100"/>
    <mergeCell ref="Q98:Q100"/>
    <mergeCell ref="P160:P161"/>
    <mergeCell ref="Q160:Q161"/>
    <mergeCell ref="D110:D112"/>
    <mergeCell ref="E110:E112"/>
    <mergeCell ref="F110:F112"/>
    <mergeCell ref="G110:G112"/>
    <mergeCell ref="H110:H112"/>
    <mergeCell ref="I110:I112"/>
    <mergeCell ref="C138:C140"/>
    <mergeCell ref="D138:D140"/>
    <mergeCell ref="E138:E140"/>
    <mergeCell ref="F138:F140"/>
    <mergeCell ref="G138:G140"/>
    <mergeCell ref="H138:H140"/>
    <mergeCell ref="I138:I140"/>
    <mergeCell ref="G119:G121"/>
    <mergeCell ref="B160:B161"/>
    <mergeCell ref="C160:C161"/>
    <mergeCell ref="F101:F103"/>
    <mergeCell ref="G101:G103"/>
    <mergeCell ref="H101:H103"/>
    <mergeCell ref="L101:L103"/>
    <mergeCell ref="H152:H155"/>
    <mergeCell ref="I152:I155"/>
    <mergeCell ref="J152:J155"/>
    <mergeCell ref="K152:K155"/>
    <mergeCell ref="G107:G109"/>
    <mergeCell ref="H107:H109"/>
    <mergeCell ref="I107:I109"/>
    <mergeCell ref="J107:J109"/>
    <mergeCell ref="K107:K109"/>
    <mergeCell ref="L107:L109"/>
    <mergeCell ref="I101:I103"/>
    <mergeCell ref="K116:K118"/>
    <mergeCell ref="L116:L118"/>
    <mergeCell ref="J110:J112"/>
    <mergeCell ref="K110:K112"/>
    <mergeCell ref="L110:L112"/>
    <mergeCell ref="B110:B112"/>
    <mergeCell ref="C110:C112"/>
    <mergeCell ref="P174:P175"/>
    <mergeCell ref="Q174:Q175"/>
    <mergeCell ref="B158:B159"/>
    <mergeCell ref="C158:C159"/>
    <mergeCell ref="D158:D159"/>
    <mergeCell ref="E158:E159"/>
    <mergeCell ref="F158:F159"/>
    <mergeCell ref="G158:G159"/>
    <mergeCell ref="H158:H159"/>
    <mergeCell ref="I158:I159"/>
    <mergeCell ref="H174:H175"/>
    <mergeCell ref="I174:I175"/>
    <mergeCell ref="J174:J175"/>
    <mergeCell ref="K174:K175"/>
    <mergeCell ref="L174:L175"/>
    <mergeCell ref="M174:M175"/>
    <mergeCell ref="B174:B175"/>
    <mergeCell ref="C174:C175"/>
    <mergeCell ref="D174:D175"/>
    <mergeCell ref="E174:E175"/>
    <mergeCell ref="F174:F175"/>
    <mergeCell ref="G174:G175"/>
    <mergeCell ref="P164:P165"/>
    <mergeCell ref="D160:D161"/>
    <mergeCell ref="Q92:Q94"/>
    <mergeCell ref="P89:P91"/>
    <mergeCell ref="Q89:Q91"/>
    <mergeCell ref="B92:B94"/>
    <mergeCell ref="C92:C94"/>
    <mergeCell ref="D92:D94"/>
    <mergeCell ref="E92:E94"/>
    <mergeCell ref="F92:F94"/>
    <mergeCell ref="G92:G94"/>
    <mergeCell ref="H92:H94"/>
    <mergeCell ref="I92:I94"/>
    <mergeCell ref="H89:H91"/>
    <mergeCell ref="I89:I91"/>
    <mergeCell ref="J89:J91"/>
    <mergeCell ref="K89:K91"/>
    <mergeCell ref="L89:L91"/>
    <mergeCell ref="M89:M91"/>
    <mergeCell ref="B89:B91"/>
    <mergeCell ref="C89:C91"/>
    <mergeCell ref="G89:G91"/>
    <mergeCell ref="J86:J88"/>
    <mergeCell ref="K86:K88"/>
    <mergeCell ref="L86:L88"/>
    <mergeCell ref="M86:M88"/>
    <mergeCell ref="P86:P88"/>
    <mergeCell ref="J92:J94"/>
    <mergeCell ref="K92:K94"/>
    <mergeCell ref="L92:L94"/>
    <mergeCell ref="M92:M94"/>
    <mergeCell ref="P92:P94"/>
    <mergeCell ref="G86:G88"/>
    <mergeCell ref="H86:H88"/>
    <mergeCell ref="I86:I88"/>
    <mergeCell ref="H83:H85"/>
    <mergeCell ref="I83:I85"/>
    <mergeCell ref="B83:B85"/>
    <mergeCell ref="C83:C85"/>
    <mergeCell ref="D83:D85"/>
    <mergeCell ref="E83:E85"/>
    <mergeCell ref="F83:F85"/>
    <mergeCell ref="G83:G85"/>
    <mergeCell ref="Q86:Q88"/>
    <mergeCell ref="P83:P85"/>
    <mergeCell ref="Q83:Q85"/>
    <mergeCell ref="J83:J85"/>
    <mergeCell ref="K83:K85"/>
    <mergeCell ref="L83:L85"/>
    <mergeCell ref="M83:M85"/>
    <mergeCell ref="C62:C63"/>
    <mergeCell ref="D62:D63"/>
    <mergeCell ref="E62:E63"/>
    <mergeCell ref="F62:F63"/>
    <mergeCell ref="G62:G63"/>
    <mergeCell ref="H62:H63"/>
    <mergeCell ref="I62:I63"/>
    <mergeCell ref="J62:J63"/>
    <mergeCell ref="K62:K63"/>
    <mergeCell ref="L62:L63"/>
    <mergeCell ref="M62:M63"/>
    <mergeCell ref="Q80:Q82"/>
    <mergeCell ref="K80:K82"/>
    <mergeCell ref="L80:L82"/>
    <mergeCell ref="M80:M82"/>
    <mergeCell ref="P80:P82"/>
    <mergeCell ref="Q70:Q79"/>
    <mergeCell ref="G80:G82"/>
    <mergeCell ref="H80:H82"/>
    <mergeCell ref="B62:B63"/>
    <mergeCell ref="J164:J165"/>
    <mergeCell ref="F156:F157"/>
    <mergeCell ref="G156:G157"/>
    <mergeCell ref="B164:B165"/>
    <mergeCell ref="C164:C165"/>
    <mergeCell ref="D164:D165"/>
    <mergeCell ref="E164:E165"/>
    <mergeCell ref="F164:F165"/>
    <mergeCell ref="G164:G165"/>
    <mergeCell ref="H164:H165"/>
    <mergeCell ref="I164:I165"/>
    <mergeCell ref="H156:H157"/>
    <mergeCell ref="I156:I157"/>
    <mergeCell ref="I80:I82"/>
    <mergeCell ref="J80:J82"/>
    <mergeCell ref="E101:E103"/>
    <mergeCell ref="B86:B88"/>
    <mergeCell ref="C86:C88"/>
    <mergeCell ref="D86:D88"/>
    <mergeCell ref="E86:E88"/>
    <mergeCell ref="F86:F88"/>
    <mergeCell ref="M164:M165"/>
    <mergeCell ref="B152:B155"/>
    <mergeCell ref="C152:C155"/>
    <mergeCell ref="D152:D155"/>
    <mergeCell ref="E152:E155"/>
    <mergeCell ref="F152:F155"/>
    <mergeCell ref="E160:E161"/>
    <mergeCell ref="F160:F161"/>
    <mergeCell ref="G160:G161"/>
    <mergeCell ref="J158:J159"/>
    <mergeCell ref="K158:K159"/>
    <mergeCell ref="L158:L159"/>
    <mergeCell ref="M158:M159"/>
    <mergeCell ref="J156:J157"/>
    <mergeCell ref="K156:K157"/>
    <mergeCell ref="L156:L157"/>
    <mergeCell ref="M156:M157"/>
    <mergeCell ref="B156:B157"/>
    <mergeCell ref="C156:C157"/>
    <mergeCell ref="D156:D157"/>
    <mergeCell ref="E156:E157"/>
    <mergeCell ref="G152:G155"/>
    <mergeCell ref="J160:J161"/>
    <mergeCell ref="M160:M161"/>
    <mergeCell ref="N72:N73"/>
    <mergeCell ref="N78:N79"/>
    <mergeCell ref="J70:J79"/>
    <mergeCell ref="K70:K79"/>
    <mergeCell ref="L70:L79"/>
    <mergeCell ref="M70:M79"/>
    <mergeCell ref="N70:N71"/>
    <mergeCell ref="P70:P79"/>
    <mergeCell ref="C201:M201"/>
    <mergeCell ref="J190:M190"/>
    <mergeCell ref="C191:E191"/>
    <mergeCell ref="F191:I191"/>
    <mergeCell ref="J191:M191"/>
    <mergeCell ref="C186:E186"/>
    <mergeCell ref="F186:I186"/>
    <mergeCell ref="J186:M186"/>
    <mergeCell ref="C187:E187"/>
    <mergeCell ref="F187:I187"/>
    <mergeCell ref="J187:M187"/>
    <mergeCell ref="B178:H178"/>
    <mergeCell ref="N178:Q178"/>
    <mergeCell ref="B184:E184"/>
    <mergeCell ref="C185:E185"/>
    <mergeCell ref="F185:I185"/>
    <mergeCell ref="C202:M202"/>
    <mergeCell ref="B70:B79"/>
    <mergeCell ref="C70:C79"/>
    <mergeCell ref="D70:D79"/>
    <mergeCell ref="E70:E79"/>
    <mergeCell ref="F70:F79"/>
    <mergeCell ref="G70:G79"/>
    <mergeCell ref="H70:H79"/>
    <mergeCell ref="I70:I79"/>
    <mergeCell ref="C196:E196"/>
    <mergeCell ref="F196:M196"/>
    <mergeCell ref="C197:E197"/>
    <mergeCell ref="F197:M197"/>
    <mergeCell ref="B199:G199"/>
    <mergeCell ref="C200:M200"/>
    <mergeCell ref="C192:E192"/>
    <mergeCell ref="F192:I192"/>
    <mergeCell ref="J192:M192"/>
    <mergeCell ref="B194:D194"/>
    <mergeCell ref="C195:E195"/>
    <mergeCell ref="F195:M195"/>
    <mergeCell ref="B189:F189"/>
    <mergeCell ref="C190:E190"/>
    <mergeCell ref="F190:I190"/>
    <mergeCell ref="J185:M185"/>
    <mergeCell ref="J176:J177"/>
    <mergeCell ref="K176:K177"/>
    <mergeCell ref="L176:L177"/>
    <mergeCell ref="M176:M177"/>
    <mergeCell ref="P176:P177"/>
    <mergeCell ref="Q176:Q177"/>
    <mergeCell ref="B176:B177"/>
    <mergeCell ref="C176:C177"/>
    <mergeCell ref="D176:D177"/>
    <mergeCell ref="E176:E177"/>
    <mergeCell ref="F176:F177"/>
    <mergeCell ref="G176:G177"/>
    <mergeCell ref="H176:H177"/>
    <mergeCell ref="I176:I177"/>
    <mergeCell ref="B179:H179"/>
    <mergeCell ref="N179:Q179"/>
    <mergeCell ref="B182:Q182"/>
    <mergeCell ref="N152:N153"/>
    <mergeCell ref="P152:P155"/>
    <mergeCell ref="Q104:Q106"/>
    <mergeCell ref="M141:M143"/>
    <mergeCell ref="P141:P143"/>
    <mergeCell ref="Q141:Q143"/>
    <mergeCell ref="M149:M151"/>
    <mergeCell ref="P149:P151"/>
    <mergeCell ref="Q149:Q151"/>
    <mergeCell ref="M110:M112"/>
    <mergeCell ref="P110:P112"/>
    <mergeCell ref="Q110:Q112"/>
    <mergeCell ref="M116:M118"/>
    <mergeCell ref="P116:P118"/>
    <mergeCell ref="Q116:Q118"/>
    <mergeCell ref="M153:M155"/>
    <mergeCell ref="Q101:Q103"/>
    <mergeCell ref="M107:M109"/>
    <mergeCell ref="P107:P109"/>
    <mergeCell ref="Q107:Q109"/>
    <mergeCell ref="M104:M106"/>
    <mergeCell ref="P104:P106"/>
    <mergeCell ref="P113:P115"/>
    <mergeCell ref="Q113:Q115"/>
    <mergeCell ref="M101:M103"/>
    <mergeCell ref="P101:P103"/>
    <mergeCell ref="P170:P173"/>
    <mergeCell ref="Q170:Q173"/>
    <mergeCell ref="N172:N173"/>
    <mergeCell ref="I170:I173"/>
    <mergeCell ref="J170:J173"/>
    <mergeCell ref="K170:K173"/>
    <mergeCell ref="L170:L173"/>
    <mergeCell ref="M170:M173"/>
    <mergeCell ref="N170:N171"/>
    <mergeCell ref="B60:B61"/>
    <mergeCell ref="C60:C61"/>
    <mergeCell ref="D60:D61"/>
    <mergeCell ref="E60:E61"/>
    <mergeCell ref="F60:F61"/>
    <mergeCell ref="B107:B109"/>
    <mergeCell ref="C107:C109"/>
    <mergeCell ref="D107:D109"/>
    <mergeCell ref="E107:E109"/>
    <mergeCell ref="F107:F109"/>
    <mergeCell ref="B104:B106"/>
    <mergeCell ref="C104:C106"/>
    <mergeCell ref="B80:B82"/>
    <mergeCell ref="C80:C82"/>
    <mergeCell ref="D80:D82"/>
    <mergeCell ref="E80:E82"/>
    <mergeCell ref="F80:F82"/>
    <mergeCell ref="D89:D91"/>
    <mergeCell ref="E89:E91"/>
    <mergeCell ref="F89:F91"/>
    <mergeCell ref="B95:B97"/>
    <mergeCell ref="C95:C97"/>
    <mergeCell ref="D95:D97"/>
    <mergeCell ref="E95:E97"/>
    <mergeCell ref="Q58:Q59"/>
    <mergeCell ref="B56:B57"/>
    <mergeCell ref="C56:C57"/>
    <mergeCell ref="D56:D57"/>
    <mergeCell ref="M60:M61"/>
    <mergeCell ref="P60:P61"/>
    <mergeCell ref="Q60:Q61"/>
    <mergeCell ref="B170:B173"/>
    <mergeCell ref="C170:C173"/>
    <mergeCell ref="D170:D173"/>
    <mergeCell ref="E170:E173"/>
    <mergeCell ref="F170:F173"/>
    <mergeCell ref="G170:G173"/>
    <mergeCell ref="H170:H173"/>
    <mergeCell ref="G60:G61"/>
    <mergeCell ref="H60:H61"/>
    <mergeCell ref="I60:I61"/>
    <mergeCell ref="J60:J61"/>
    <mergeCell ref="K60:K61"/>
    <mergeCell ref="L60:L61"/>
    <mergeCell ref="B101:B103"/>
    <mergeCell ref="C101:C103"/>
    <mergeCell ref="D101:D103"/>
    <mergeCell ref="J101:J103"/>
    <mergeCell ref="P50:P55"/>
    <mergeCell ref="Q50:Q55"/>
    <mergeCell ref="N52:N53"/>
    <mergeCell ref="N54:N55"/>
    <mergeCell ref="Q56:Q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P56:P57"/>
    <mergeCell ref="K58:K59"/>
    <mergeCell ref="L58:L59"/>
    <mergeCell ref="M58:M59"/>
    <mergeCell ref="P58:P59"/>
    <mergeCell ref="G50:G55"/>
    <mergeCell ref="H50:H55"/>
    <mergeCell ref="I50:I55"/>
    <mergeCell ref="J50:J55"/>
    <mergeCell ref="G46:G48"/>
    <mergeCell ref="H46:H48"/>
    <mergeCell ref="I46:M46"/>
    <mergeCell ref="N46:O46"/>
    <mergeCell ref="E56:E57"/>
    <mergeCell ref="F56:F57"/>
    <mergeCell ref="G56:G57"/>
    <mergeCell ref="H56:H57"/>
    <mergeCell ref="K50:K55"/>
    <mergeCell ref="L50:L55"/>
    <mergeCell ref="P46:P48"/>
    <mergeCell ref="Q46:Q48"/>
    <mergeCell ref="I47:I48"/>
    <mergeCell ref="J47:L47"/>
    <mergeCell ref="M50:M55"/>
    <mergeCell ref="N50:N51"/>
    <mergeCell ref="M47:M48"/>
    <mergeCell ref="N47:N48"/>
    <mergeCell ref="B41:E41"/>
    <mergeCell ref="F41:H41"/>
    <mergeCell ref="B42:E42"/>
    <mergeCell ref="F42:H42"/>
    <mergeCell ref="B45:H45"/>
    <mergeCell ref="B46:B48"/>
    <mergeCell ref="C46:C48"/>
    <mergeCell ref="D46:D48"/>
    <mergeCell ref="E46:E48"/>
    <mergeCell ref="F46:F48"/>
    <mergeCell ref="O47:O48"/>
    <mergeCell ref="B50:B55"/>
    <mergeCell ref="C50:C55"/>
    <mergeCell ref="D50:D55"/>
    <mergeCell ref="E50:E55"/>
    <mergeCell ref="F50:F55"/>
    <mergeCell ref="B36:E36"/>
    <mergeCell ref="F36:H36"/>
    <mergeCell ref="B38:E38"/>
    <mergeCell ref="F38:H38"/>
    <mergeCell ref="B40:E40"/>
    <mergeCell ref="F40:H40"/>
    <mergeCell ref="B33:E33"/>
    <mergeCell ref="F33:H33"/>
    <mergeCell ref="B35:E35"/>
    <mergeCell ref="F35:H35"/>
    <mergeCell ref="B39:E39"/>
    <mergeCell ref="F39:H39"/>
    <mergeCell ref="B37:E37"/>
    <mergeCell ref="F37:H37"/>
    <mergeCell ref="B34:E34"/>
    <mergeCell ref="F34:H34"/>
    <mergeCell ref="B29:E29"/>
    <mergeCell ref="F29:H29"/>
    <mergeCell ref="B31:E31"/>
    <mergeCell ref="F31:H31"/>
    <mergeCell ref="B32:E32"/>
    <mergeCell ref="F32:H32"/>
    <mergeCell ref="B26:E26"/>
    <mergeCell ref="F26:H26"/>
    <mergeCell ref="B27:E27"/>
    <mergeCell ref="F27:H27"/>
    <mergeCell ref="B28:E28"/>
    <mergeCell ref="F28:H28"/>
    <mergeCell ref="B30:E30"/>
    <mergeCell ref="F30:H30"/>
    <mergeCell ref="B23:E23"/>
    <mergeCell ref="F23:H23"/>
    <mergeCell ref="B24:E24"/>
    <mergeCell ref="F24:H24"/>
    <mergeCell ref="B25:E25"/>
    <mergeCell ref="F25:H25"/>
    <mergeCell ref="B18:G18"/>
    <mergeCell ref="B19:E19"/>
    <mergeCell ref="F19:H19"/>
    <mergeCell ref="B20:E20"/>
    <mergeCell ref="F20:H20"/>
    <mergeCell ref="B21:E21"/>
    <mergeCell ref="F21:H21"/>
    <mergeCell ref="B22:E22"/>
    <mergeCell ref="F22:H22"/>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C9:D9"/>
    <mergeCell ref="E9:G9"/>
    <mergeCell ref="H9:J9"/>
    <mergeCell ref="K9:M9"/>
    <mergeCell ref="B2:Q2"/>
    <mergeCell ref="B4:Q4"/>
    <mergeCell ref="B6:H6"/>
    <mergeCell ref="B7:B8"/>
    <mergeCell ref="C7:D8"/>
    <mergeCell ref="E7:G8"/>
    <mergeCell ref="H7:J8"/>
    <mergeCell ref="K7:N7"/>
    <mergeCell ref="K8:M8"/>
    <mergeCell ref="F104:F106"/>
    <mergeCell ref="G104:G106"/>
    <mergeCell ref="H104:H106"/>
    <mergeCell ref="I104:I106"/>
    <mergeCell ref="J104:J106"/>
    <mergeCell ref="K104:K106"/>
    <mergeCell ref="L104:L106"/>
    <mergeCell ref="L113:L115"/>
    <mergeCell ref="M113:M115"/>
    <mergeCell ref="J113:J115"/>
    <mergeCell ref="B113:B115"/>
    <mergeCell ref="C113:C115"/>
    <mergeCell ref="D113:D115"/>
    <mergeCell ref="E113:E115"/>
    <mergeCell ref="F113:F115"/>
    <mergeCell ref="G113:G115"/>
    <mergeCell ref="H113:H115"/>
    <mergeCell ref="I113:I115"/>
    <mergeCell ref="B116:B118"/>
    <mergeCell ref="C116:C118"/>
    <mergeCell ref="D116:D118"/>
    <mergeCell ref="E116:E118"/>
    <mergeCell ref="F116:F118"/>
    <mergeCell ref="G116:G118"/>
    <mergeCell ref="H116:H118"/>
    <mergeCell ref="I116:I118"/>
    <mergeCell ref="J116:J118"/>
    <mergeCell ref="L119:L121"/>
    <mergeCell ref="M119:M121"/>
    <mergeCell ref="P119:P121"/>
    <mergeCell ref="Q119:Q121"/>
    <mergeCell ref="B122:B124"/>
    <mergeCell ref="C122:C124"/>
    <mergeCell ref="D122:D124"/>
    <mergeCell ref="E122:E124"/>
    <mergeCell ref="F122:F124"/>
    <mergeCell ref="G122:G124"/>
    <mergeCell ref="H122:H124"/>
    <mergeCell ref="I122:I124"/>
    <mergeCell ref="J122:J124"/>
    <mergeCell ref="K122:K124"/>
    <mergeCell ref="L122:L124"/>
    <mergeCell ref="M122:M124"/>
    <mergeCell ref="P122:P124"/>
    <mergeCell ref="Q122:Q124"/>
    <mergeCell ref="B119:B121"/>
    <mergeCell ref="C119:C121"/>
    <mergeCell ref="D119:D121"/>
    <mergeCell ref="E119:E121"/>
    <mergeCell ref="F119:F121"/>
    <mergeCell ref="B166:B167"/>
    <mergeCell ref="C166:C167"/>
    <mergeCell ref="D166:D167"/>
    <mergeCell ref="E166:E167"/>
    <mergeCell ref="F166:F167"/>
    <mergeCell ref="G166:G167"/>
    <mergeCell ref="H166:H167"/>
    <mergeCell ref="I166:I167"/>
    <mergeCell ref="J166:J167"/>
    <mergeCell ref="L66:L67"/>
    <mergeCell ref="M66:M67"/>
    <mergeCell ref="P66:P67"/>
    <mergeCell ref="Q66:Q67"/>
    <mergeCell ref="B130:B132"/>
    <mergeCell ref="C130:C132"/>
    <mergeCell ref="D130:D132"/>
    <mergeCell ref="E130:E132"/>
    <mergeCell ref="F130:F132"/>
    <mergeCell ref="K125:K129"/>
    <mergeCell ref="L125:L129"/>
    <mergeCell ref="M125:M129"/>
    <mergeCell ref="P125:P129"/>
    <mergeCell ref="Q125:Q129"/>
    <mergeCell ref="N74:N75"/>
    <mergeCell ref="N76:N77"/>
    <mergeCell ref="B125:B129"/>
    <mergeCell ref="C125:C129"/>
    <mergeCell ref="D125:D129"/>
    <mergeCell ref="E125:E129"/>
    <mergeCell ref="F125:F129"/>
    <mergeCell ref="G125:G129"/>
    <mergeCell ref="H125:H129"/>
    <mergeCell ref="I125:I129"/>
    <mergeCell ref="B66:B67"/>
    <mergeCell ref="C66:C67"/>
    <mergeCell ref="D66:D67"/>
    <mergeCell ref="E66:E67"/>
    <mergeCell ref="F66:F67"/>
    <mergeCell ref="G66:G67"/>
    <mergeCell ref="H66:H67"/>
    <mergeCell ref="I66:I67"/>
    <mergeCell ref="J66:J67"/>
    <mergeCell ref="L130:L132"/>
    <mergeCell ref="M130:M132"/>
    <mergeCell ref="P130:P132"/>
    <mergeCell ref="Q130:Q132"/>
    <mergeCell ref="K166:K167"/>
    <mergeCell ref="P166:P167"/>
    <mergeCell ref="Q166:Q167"/>
    <mergeCell ref="Q164:Q165"/>
    <mergeCell ref="P156:P157"/>
    <mergeCell ref="Q156:Q157"/>
    <mergeCell ref="Q158:Q159"/>
    <mergeCell ref="P158:P159"/>
    <mergeCell ref="L133:L137"/>
    <mergeCell ref="M133:M137"/>
    <mergeCell ref="P133:P137"/>
    <mergeCell ref="Q133:Q137"/>
    <mergeCell ref="K138:K140"/>
    <mergeCell ref="L138:L140"/>
    <mergeCell ref="M138:M140"/>
    <mergeCell ref="P138:P140"/>
    <mergeCell ref="Q138:Q140"/>
    <mergeCell ref="Q144:Q148"/>
    <mergeCell ref="Q152:Q155"/>
    <mergeCell ref="N154:N155"/>
    <mergeCell ref="J138:J140"/>
    <mergeCell ref="G133:G137"/>
    <mergeCell ref="H133:H137"/>
    <mergeCell ref="I133:I137"/>
    <mergeCell ref="J133:J137"/>
    <mergeCell ref="L168:L169"/>
    <mergeCell ref="H141:H143"/>
    <mergeCell ref="I141:I143"/>
    <mergeCell ref="J141:J143"/>
    <mergeCell ref="K141:K143"/>
    <mergeCell ref="L141:L143"/>
    <mergeCell ref="K149:K151"/>
    <mergeCell ref="L149:L151"/>
    <mergeCell ref="L164:L165"/>
    <mergeCell ref="K160:K161"/>
    <mergeCell ref="L160:L161"/>
    <mergeCell ref="L153:L155"/>
    <mergeCell ref="M168:M169"/>
    <mergeCell ref="P168:P169"/>
    <mergeCell ref="Q168:Q169"/>
    <mergeCell ref="B133:B137"/>
    <mergeCell ref="C133:C137"/>
    <mergeCell ref="D133:D137"/>
    <mergeCell ref="E133:E137"/>
    <mergeCell ref="F133:F137"/>
    <mergeCell ref="B168:B169"/>
    <mergeCell ref="C168:C169"/>
    <mergeCell ref="D168:D169"/>
    <mergeCell ref="E168:E169"/>
    <mergeCell ref="F168:F169"/>
    <mergeCell ref="B141:B143"/>
    <mergeCell ref="C141:C143"/>
    <mergeCell ref="D141:D143"/>
    <mergeCell ref="E141:E143"/>
    <mergeCell ref="F141:F143"/>
    <mergeCell ref="B144:B148"/>
    <mergeCell ref="C144:C148"/>
    <mergeCell ref="D144:D148"/>
    <mergeCell ref="E144:E148"/>
    <mergeCell ref="B138:B140"/>
    <mergeCell ref="G141:G143"/>
    <mergeCell ref="G64:G65"/>
    <mergeCell ref="H64:H65"/>
    <mergeCell ref="I64:I65"/>
    <mergeCell ref="J64:J65"/>
    <mergeCell ref="G168:G169"/>
    <mergeCell ref="H168:H169"/>
    <mergeCell ref="I168:I169"/>
    <mergeCell ref="J168:J169"/>
    <mergeCell ref="K168:K169"/>
    <mergeCell ref="G130:G132"/>
    <mergeCell ref="H130:H132"/>
    <mergeCell ref="I130:I132"/>
    <mergeCell ref="J130:J132"/>
    <mergeCell ref="K130:K132"/>
    <mergeCell ref="K133:K137"/>
    <mergeCell ref="K66:K67"/>
    <mergeCell ref="J125:J129"/>
    <mergeCell ref="K119:K121"/>
    <mergeCell ref="H119:H121"/>
    <mergeCell ref="I119:I121"/>
    <mergeCell ref="J119:J121"/>
    <mergeCell ref="K113:K115"/>
    <mergeCell ref="K101:K103"/>
    <mergeCell ref="K164:K165"/>
    <mergeCell ref="K64:K65"/>
    <mergeCell ref="L64:L65"/>
    <mergeCell ref="M64:M65"/>
    <mergeCell ref="P64:P65"/>
    <mergeCell ref="Q64:Q65"/>
    <mergeCell ref="B68:B69"/>
    <mergeCell ref="C68:C69"/>
    <mergeCell ref="D68:D69"/>
    <mergeCell ref="E68:E69"/>
    <mergeCell ref="F68:F69"/>
    <mergeCell ref="G68:G69"/>
    <mergeCell ref="H68:H69"/>
    <mergeCell ref="I68:I69"/>
    <mergeCell ref="J68:J69"/>
    <mergeCell ref="K68:K69"/>
    <mergeCell ref="L68:L69"/>
    <mergeCell ref="M68:M69"/>
    <mergeCell ref="P68:P69"/>
    <mergeCell ref="Q68:Q69"/>
    <mergeCell ref="B64:B65"/>
    <mergeCell ref="C64:C65"/>
    <mergeCell ref="D64:D65"/>
    <mergeCell ref="E64:E65"/>
    <mergeCell ref="F64:F65"/>
    <mergeCell ref="F144:F148"/>
    <mergeCell ref="G144:G148"/>
    <mergeCell ref="H144:H148"/>
    <mergeCell ref="I144:I148"/>
    <mergeCell ref="J144:J148"/>
    <mergeCell ref="K144:K148"/>
    <mergeCell ref="L144:L148"/>
    <mergeCell ref="M144:M148"/>
    <mergeCell ref="P144:P148"/>
    <mergeCell ref="B149:B151"/>
    <mergeCell ref="C149:C151"/>
    <mergeCell ref="D149:D151"/>
    <mergeCell ref="E149:E151"/>
    <mergeCell ref="F149:F151"/>
    <mergeCell ref="G149:G151"/>
    <mergeCell ref="H149:H151"/>
    <mergeCell ref="I149:I151"/>
    <mergeCell ref="J149:J151"/>
  </mergeCells>
  <pageMargins left="0.7" right="0.7" top="0.75" bottom="0.75" header="0.3" footer="0.3"/>
  <pageSetup paperSize="9"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122"/>
  <sheetViews>
    <sheetView workbookViewId="0">
      <selection activeCell="N40" sqref="N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30" t="s">
        <v>421</v>
      </c>
      <c r="C2" s="330"/>
      <c r="D2" s="330"/>
      <c r="E2" s="330"/>
      <c r="F2" s="330"/>
      <c r="G2" s="330"/>
      <c r="H2" s="330"/>
      <c r="I2" s="330"/>
      <c r="J2" s="330"/>
      <c r="K2" s="330"/>
      <c r="L2" s="330"/>
      <c r="M2" s="330"/>
      <c r="N2" s="330"/>
      <c r="O2" s="330"/>
      <c r="P2" s="330"/>
      <c r="Q2" s="330"/>
    </row>
    <row r="3" spans="2:17" ht="15.75" x14ac:dyDescent="0.25">
      <c r="B3" s="6"/>
      <c r="C3" s="6"/>
      <c r="D3" s="6"/>
      <c r="E3" s="6"/>
      <c r="F3" s="6"/>
      <c r="G3" s="6"/>
      <c r="H3" s="6"/>
      <c r="I3" s="6"/>
      <c r="J3" s="6"/>
      <c r="K3" s="6"/>
      <c r="L3" s="6"/>
      <c r="M3" s="6"/>
      <c r="N3" s="6"/>
      <c r="O3" s="6"/>
      <c r="P3" s="6"/>
      <c r="Q3" s="6"/>
    </row>
    <row r="4" spans="2:17" ht="15.75" x14ac:dyDescent="0.25">
      <c r="B4" s="330" t="s">
        <v>422</v>
      </c>
      <c r="C4" s="330"/>
      <c r="D4" s="330"/>
      <c r="E4" s="330"/>
      <c r="F4" s="330"/>
      <c r="G4" s="330"/>
      <c r="H4" s="330"/>
      <c r="I4" s="330"/>
      <c r="J4" s="330"/>
      <c r="K4" s="330"/>
      <c r="L4" s="330"/>
      <c r="M4" s="330"/>
      <c r="N4" s="330"/>
      <c r="O4" s="330"/>
      <c r="P4" s="330"/>
      <c r="Q4" s="330"/>
    </row>
    <row r="5" spans="2:17" ht="15.75" x14ac:dyDescent="0.25">
      <c r="B5" s="6"/>
      <c r="C5" s="6"/>
      <c r="D5" s="6"/>
      <c r="E5" s="6"/>
      <c r="F5" s="6"/>
      <c r="G5" s="6"/>
      <c r="H5" s="6"/>
      <c r="I5" s="6"/>
      <c r="J5" s="6"/>
      <c r="K5" s="6"/>
      <c r="L5" s="6"/>
      <c r="M5" s="6"/>
      <c r="N5" s="6"/>
      <c r="O5" s="6"/>
      <c r="P5" s="6"/>
      <c r="Q5" s="6"/>
    </row>
    <row r="6" spans="2:17" ht="15.75" x14ac:dyDescent="0.25">
      <c r="B6" s="310" t="s">
        <v>57</v>
      </c>
      <c r="C6" s="310"/>
      <c r="D6" s="310"/>
      <c r="E6" s="310"/>
      <c r="F6" s="310"/>
      <c r="G6" s="310"/>
      <c r="H6" s="310"/>
      <c r="I6" s="7"/>
      <c r="J6" s="7"/>
      <c r="K6" s="7"/>
      <c r="L6" s="7"/>
      <c r="M6" s="7"/>
      <c r="N6" s="7"/>
      <c r="O6" s="7"/>
      <c r="P6" s="7"/>
      <c r="Q6" s="7"/>
    </row>
    <row r="7" spans="2:17" ht="21.6" customHeight="1" x14ac:dyDescent="0.25">
      <c r="B7" s="312" t="s">
        <v>3</v>
      </c>
      <c r="C7" s="312" t="s">
        <v>58</v>
      </c>
      <c r="D7" s="312"/>
      <c r="E7" s="311" t="s">
        <v>59</v>
      </c>
      <c r="F7" s="311"/>
      <c r="G7" s="311"/>
      <c r="H7" s="311" t="s">
        <v>60</v>
      </c>
      <c r="I7" s="311"/>
      <c r="J7" s="311"/>
      <c r="K7" s="312" t="s">
        <v>61</v>
      </c>
      <c r="L7" s="312"/>
      <c r="M7" s="312"/>
      <c r="N7" s="312"/>
    </row>
    <row r="8" spans="2:17" ht="34.15" customHeight="1" x14ac:dyDescent="0.25">
      <c r="B8" s="312"/>
      <c r="C8" s="312"/>
      <c r="D8" s="312"/>
      <c r="E8" s="311"/>
      <c r="F8" s="311"/>
      <c r="G8" s="311"/>
      <c r="H8" s="311"/>
      <c r="I8" s="311"/>
      <c r="J8" s="311"/>
      <c r="K8" s="311" t="s">
        <v>62</v>
      </c>
      <c r="L8" s="311"/>
      <c r="M8" s="311"/>
      <c r="N8" s="3" t="s">
        <v>63</v>
      </c>
      <c r="O8" s="1"/>
      <c r="P8" s="1"/>
      <c r="Q8" s="1"/>
    </row>
    <row r="9" spans="2:17" ht="15.75" x14ac:dyDescent="0.25">
      <c r="B9" s="4">
        <v>1</v>
      </c>
      <c r="C9" s="378">
        <v>2</v>
      </c>
      <c r="D9" s="378"/>
      <c r="E9" s="378">
        <v>3</v>
      </c>
      <c r="F9" s="378"/>
      <c r="G9" s="378"/>
      <c r="H9" s="378">
        <v>4</v>
      </c>
      <c r="I9" s="378"/>
      <c r="J9" s="378"/>
      <c r="K9" s="378">
        <v>5</v>
      </c>
      <c r="L9" s="378"/>
      <c r="M9" s="378"/>
      <c r="N9" s="4">
        <v>6</v>
      </c>
    </row>
    <row r="10" spans="2:17" ht="15.75" x14ac:dyDescent="0.25">
      <c r="B10" s="360" t="s">
        <v>15</v>
      </c>
      <c r="C10" s="363"/>
      <c r="D10" s="364"/>
      <c r="E10" s="369"/>
      <c r="F10" s="370"/>
      <c r="G10" s="371"/>
      <c r="H10" s="413"/>
      <c r="I10" s="416"/>
      <c r="J10" s="416"/>
      <c r="K10" s="413"/>
      <c r="L10" s="416"/>
      <c r="M10" s="416"/>
      <c r="N10" s="12"/>
    </row>
    <row r="11" spans="2:17" ht="15.75" x14ac:dyDescent="0.25">
      <c r="B11" s="362"/>
      <c r="C11" s="367"/>
      <c r="D11" s="368"/>
      <c r="E11" s="375"/>
      <c r="F11" s="376"/>
      <c r="G11" s="377"/>
      <c r="H11" s="379" t="s">
        <v>20</v>
      </c>
      <c r="I11" s="380"/>
      <c r="J11" s="381"/>
      <c r="K11" s="379" t="s">
        <v>18</v>
      </c>
      <c r="L11" s="380"/>
      <c r="M11" s="381"/>
      <c r="N11" s="11" t="s">
        <v>23</v>
      </c>
      <c r="O11" s="37"/>
      <c r="P11" s="38"/>
    </row>
    <row r="12" spans="2:17" ht="15.75" x14ac:dyDescent="0.25">
      <c r="B12" s="360" t="s">
        <v>48</v>
      </c>
      <c r="C12" s="363"/>
      <c r="D12" s="364"/>
      <c r="E12" s="369"/>
      <c r="F12" s="370"/>
      <c r="G12" s="371"/>
      <c r="H12" s="413"/>
      <c r="I12" s="414"/>
      <c r="J12" s="414"/>
      <c r="K12" s="413"/>
      <c r="L12" s="414"/>
      <c r="M12" s="414"/>
      <c r="N12" s="12"/>
    </row>
    <row r="13" spans="2:17" ht="15.75" x14ac:dyDescent="0.25">
      <c r="B13" s="362"/>
      <c r="C13" s="367"/>
      <c r="D13" s="368"/>
      <c r="E13" s="375"/>
      <c r="F13" s="376"/>
      <c r="G13" s="377"/>
      <c r="H13" s="379" t="s">
        <v>20</v>
      </c>
      <c r="I13" s="380"/>
      <c r="J13" s="381"/>
      <c r="K13" s="379" t="s">
        <v>18</v>
      </c>
      <c r="L13" s="380"/>
      <c r="M13" s="381"/>
      <c r="N13" s="11" t="s">
        <v>23</v>
      </c>
    </row>
    <row r="14" spans="2:17" ht="15.75" x14ac:dyDescent="0.25">
      <c r="B14" s="360" t="s">
        <v>49</v>
      </c>
      <c r="C14" s="363"/>
      <c r="D14" s="364"/>
      <c r="E14" s="369"/>
      <c r="F14" s="370"/>
      <c r="G14" s="371"/>
      <c r="H14" s="415"/>
      <c r="I14" s="416"/>
      <c r="J14" s="416"/>
      <c r="K14" s="415"/>
      <c r="L14" s="416"/>
      <c r="M14" s="416"/>
      <c r="N14" s="12"/>
    </row>
    <row r="15" spans="2:17" ht="15.75" x14ac:dyDescent="0.25">
      <c r="B15" s="362"/>
      <c r="C15" s="367"/>
      <c r="D15" s="368"/>
      <c r="E15" s="375"/>
      <c r="F15" s="376"/>
      <c r="G15" s="377"/>
      <c r="H15" s="379" t="s">
        <v>20</v>
      </c>
      <c r="I15" s="380"/>
      <c r="J15" s="381"/>
      <c r="K15" s="379" t="s">
        <v>18</v>
      </c>
      <c r="L15" s="380"/>
      <c r="M15" s="381"/>
      <c r="N15" s="11" t="s">
        <v>23</v>
      </c>
    </row>
    <row r="16" spans="2:17" ht="15.75" x14ac:dyDescent="0.25">
      <c r="B16" s="360" t="s">
        <v>50</v>
      </c>
      <c r="C16" s="363"/>
      <c r="D16" s="364"/>
      <c r="E16" s="369"/>
      <c r="F16" s="370"/>
      <c r="G16" s="371"/>
      <c r="H16" s="415"/>
      <c r="I16" s="416"/>
      <c r="J16" s="416"/>
      <c r="K16" s="415"/>
      <c r="L16" s="416"/>
      <c r="M16" s="416"/>
      <c r="N16" s="12"/>
    </row>
    <row r="17" spans="2:14" ht="15.75" x14ac:dyDescent="0.25">
      <c r="B17" s="362"/>
      <c r="C17" s="367"/>
      <c r="D17" s="368"/>
      <c r="E17" s="375"/>
      <c r="F17" s="376"/>
      <c r="G17" s="377"/>
      <c r="H17" s="379" t="s">
        <v>20</v>
      </c>
      <c r="I17" s="380"/>
      <c r="J17" s="381"/>
      <c r="K17" s="379" t="s">
        <v>18</v>
      </c>
      <c r="L17" s="380"/>
      <c r="M17" s="381"/>
      <c r="N17" s="11" t="s">
        <v>23</v>
      </c>
    </row>
    <row r="18" spans="2:14" ht="15.75" x14ac:dyDescent="0.25">
      <c r="B18" s="388" t="s">
        <v>51</v>
      </c>
      <c r="C18" s="388"/>
      <c r="D18" s="388"/>
      <c r="E18" s="389"/>
      <c r="F18" s="389"/>
      <c r="G18" s="389"/>
      <c r="H18" s="415"/>
      <c r="I18" s="416"/>
      <c r="J18" s="416"/>
      <c r="K18" s="415"/>
      <c r="L18" s="416"/>
      <c r="M18" s="416"/>
      <c r="N18" s="12"/>
    </row>
    <row r="19" spans="2:14" ht="15.75" x14ac:dyDescent="0.25">
      <c r="B19" s="388"/>
      <c r="C19" s="388"/>
      <c r="D19" s="388"/>
      <c r="E19" s="389"/>
      <c r="F19" s="389"/>
      <c r="G19" s="389"/>
      <c r="H19" s="379" t="s">
        <v>20</v>
      </c>
      <c r="I19" s="380"/>
      <c r="J19" s="381"/>
      <c r="K19" s="379" t="s">
        <v>18</v>
      </c>
      <c r="L19" s="380"/>
      <c r="M19" s="381"/>
      <c r="N19" s="11" t="s">
        <v>23</v>
      </c>
    </row>
    <row r="22" spans="2:14" ht="15.75" x14ac:dyDescent="0.25">
      <c r="B22" s="310" t="s">
        <v>71</v>
      </c>
      <c r="C22" s="310"/>
      <c r="D22" s="310"/>
      <c r="E22" s="310"/>
      <c r="F22" s="310"/>
      <c r="G22" s="310"/>
    </row>
    <row r="23" spans="2:14" ht="15.75" x14ac:dyDescent="0.25">
      <c r="B23" s="390" t="s">
        <v>72</v>
      </c>
      <c r="C23" s="390"/>
      <c r="D23" s="390"/>
      <c r="E23" s="390"/>
      <c r="F23" s="390" t="s">
        <v>73</v>
      </c>
      <c r="G23" s="390"/>
      <c r="H23" s="390"/>
    </row>
    <row r="24" spans="2:14" ht="15.75" x14ac:dyDescent="0.25">
      <c r="B24" s="391">
        <v>1</v>
      </c>
      <c r="C24" s="391"/>
      <c r="D24" s="391"/>
      <c r="E24" s="391"/>
      <c r="F24" s="391">
        <v>2</v>
      </c>
      <c r="G24" s="391"/>
      <c r="H24" s="391"/>
    </row>
    <row r="25" spans="2:14" ht="15.75" x14ac:dyDescent="0.25">
      <c r="B25" s="392" t="s">
        <v>74</v>
      </c>
      <c r="C25" s="392"/>
      <c r="D25" s="392"/>
      <c r="E25" s="392"/>
      <c r="F25" s="417">
        <f>F26+F28+F32+F36</f>
        <v>0</v>
      </c>
      <c r="G25" s="417"/>
      <c r="H25" s="417"/>
    </row>
    <row r="26" spans="2:14" ht="15.75" x14ac:dyDescent="0.25">
      <c r="B26" s="392" t="s">
        <v>75</v>
      </c>
      <c r="C26" s="392"/>
      <c r="D26" s="392"/>
      <c r="E26" s="392"/>
      <c r="F26" s="359"/>
      <c r="G26" s="359"/>
      <c r="H26" s="359"/>
    </row>
    <row r="27" spans="2:14" ht="15.75" x14ac:dyDescent="0.25">
      <c r="B27" s="358"/>
      <c r="C27" s="358"/>
      <c r="D27" s="358"/>
      <c r="E27" s="358"/>
      <c r="F27" s="359"/>
      <c r="G27" s="359"/>
      <c r="H27" s="359"/>
    </row>
    <row r="28" spans="2:14" ht="31.15" customHeight="1" x14ac:dyDescent="0.25">
      <c r="B28" s="392" t="s">
        <v>313</v>
      </c>
      <c r="C28" s="392"/>
      <c r="D28" s="392"/>
      <c r="E28" s="392"/>
      <c r="F28" s="417">
        <f>F31</f>
        <v>0</v>
      </c>
      <c r="G28" s="417"/>
      <c r="H28" s="417"/>
    </row>
    <row r="29" spans="2:14" ht="15.75" x14ac:dyDescent="0.25">
      <c r="B29" s="358" t="s">
        <v>253</v>
      </c>
      <c r="C29" s="358"/>
      <c r="D29" s="358"/>
      <c r="E29" s="358"/>
      <c r="F29" s="359"/>
      <c r="G29" s="359"/>
      <c r="H29" s="359"/>
    </row>
    <row r="30" spans="2:14" ht="31.5" customHeight="1" x14ac:dyDescent="0.25">
      <c r="B30" s="358" t="s">
        <v>254</v>
      </c>
      <c r="C30" s="358"/>
      <c r="D30" s="358"/>
      <c r="E30" s="358"/>
      <c r="F30" s="359"/>
      <c r="G30" s="359"/>
      <c r="H30" s="359"/>
    </row>
    <row r="31" spans="2:14" ht="15.75" x14ac:dyDescent="0.25">
      <c r="B31" s="358" t="s">
        <v>76</v>
      </c>
      <c r="C31" s="358"/>
      <c r="D31" s="358"/>
      <c r="E31" s="358"/>
      <c r="F31" s="359"/>
      <c r="G31" s="359"/>
      <c r="H31" s="359"/>
    </row>
    <row r="32" spans="2:14" ht="15.75" x14ac:dyDescent="0.25">
      <c r="B32" s="392" t="s">
        <v>314</v>
      </c>
      <c r="C32" s="392"/>
      <c r="D32" s="392"/>
      <c r="E32" s="392"/>
      <c r="F32" s="417">
        <f>F35</f>
        <v>0</v>
      </c>
      <c r="G32" s="417"/>
      <c r="H32" s="417"/>
    </row>
    <row r="33" spans="2:17" ht="15.75" x14ac:dyDescent="0.25">
      <c r="B33" s="358" t="s">
        <v>255</v>
      </c>
      <c r="C33" s="358"/>
      <c r="D33" s="358"/>
      <c r="E33" s="358"/>
      <c r="F33" s="359"/>
      <c r="G33" s="359"/>
      <c r="H33" s="359"/>
    </row>
    <row r="34" spans="2:17" ht="31.5" customHeight="1" x14ac:dyDescent="0.25">
      <c r="B34" s="358" t="s">
        <v>256</v>
      </c>
      <c r="C34" s="358"/>
      <c r="D34" s="358"/>
      <c r="E34" s="358"/>
      <c r="F34" s="359"/>
      <c r="G34" s="359"/>
      <c r="H34" s="359"/>
    </row>
    <row r="35" spans="2:17" ht="15.75" x14ac:dyDescent="0.25">
      <c r="B35" s="358" t="s">
        <v>77</v>
      </c>
      <c r="C35" s="358"/>
      <c r="D35" s="358"/>
      <c r="E35" s="358"/>
      <c r="F35" s="359">
        <f>L102</f>
        <v>0</v>
      </c>
      <c r="G35" s="359"/>
      <c r="H35" s="359"/>
    </row>
    <row r="36" spans="2:17" ht="15.75" x14ac:dyDescent="0.25">
      <c r="B36" s="392" t="s">
        <v>257</v>
      </c>
      <c r="C36" s="392"/>
      <c r="D36" s="392"/>
      <c r="E36" s="392"/>
      <c r="F36" s="359"/>
      <c r="G36" s="359"/>
      <c r="H36" s="359"/>
    </row>
    <row r="37" spans="2:17" ht="15.75" x14ac:dyDescent="0.25">
      <c r="B37" s="358"/>
      <c r="C37" s="358"/>
      <c r="D37" s="358"/>
      <c r="E37" s="358"/>
      <c r="F37" s="359"/>
      <c r="G37" s="359"/>
      <c r="H37" s="359"/>
    </row>
    <row r="38" spans="2:17" ht="15.75" x14ac:dyDescent="0.25">
      <c r="B38" s="392" t="s">
        <v>78</v>
      </c>
      <c r="C38" s="392"/>
      <c r="D38" s="392"/>
      <c r="E38" s="392"/>
      <c r="F38" s="417">
        <f>SUM(F39:H41)</f>
        <v>0</v>
      </c>
      <c r="G38" s="417"/>
      <c r="H38" s="417"/>
    </row>
    <row r="39" spans="2:17" ht="15.75" x14ac:dyDescent="0.25">
      <c r="B39" s="358" t="s">
        <v>79</v>
      </c>
      <c r="C39" s="358"/>
      <c r="D39" s="358"/>
      <c r="E39" s="358"/>
      <c r="F39" s="359">
        <f>M102</f>
        <v>0</v>
      </c>
      <c r="G39" s="359"/>
      <c r="H39" s="359"/>
    </row>
    <row r="40" spans="2:17" ht="15.75" x14ac:dyDescent="0.25">
      <c r="B40" s="358" t="s">
        <v>80</v>
      </c>
      <c r="C40" s="358"/>
      <c r="D40" s="358"/>
      <c r="E40" s="358"/>
      <c r="F40" s="359">
        <v>0</v>
      </c>
      <c r="G40" s="359"/>
      <c r="H40" s="359"/>
    </row>
    <row r="41" spans="2:17" ht="15.75" x14ac:dyDescent="0.25">
      <c r="B41" s="358" t="s">
        <v>81</v>
      </c>
      <c r="C41" s="358"/>
      <c r="D41" s="358"/>
      <c r="E41" s="358"/>
      <c r="F41" s="359">
        <v>0</v>
      </c>
      <c r="G41" s="359"/>
      <c r="H41" s="359"/>
    </row>
    <row r="42" spans="2:17" ht="15.75" x14ac:dyDescent="0.25">
      <c r="B42" s="392" t="s">
        <v>82</v>
      </c>
      <c r="C42" s="392"/>
      <c r="D42" s="392"/>
      <c r="E42" s="392"/>
      <c r="F42" s="417">
        <f>F25+F38</f>
        <v>0</v>
      </c>
      <c r="G42" s="417"/>
      <c r="H42" s="417"/>
    </row>
    <row r="44" spans="2:17" ht="15.75" x14ac:dyDescent="0.25">
      <c r="B44" s="310" t="s">
        <v>83</v>
      </c>
      <c r="C44" s="310"/>
      <c r="D44" s="310"/>
      <c r="E44" s="310"/>
      <c r="F44" s="310"/>
      <c r="G44" s="310"/>
      <c r="H44" s="310"/>
    </row>
    <row r="45" spans="2:17" ht="16.149999999999999" customHeight="1" x14ac:dyDescent="0.25">
      <c r="B45" s="407" t="s">
        <v>84</v>
      </c>
      <c r="C45" s="311" t="s">
        <v>85</v>
      </c>
      <c r="D45" s="311" t="s">
        <v>86</v>
      </c>
      <c r="E45" s="311" t="s">
        <v>87</v>
      </c>
      <c r="F45" s="311" t="s">
        <v>88</v>
      </c>
      <c r="G45" s="311" t="s">
        <v>89</v>
      </c>
      <c r="H45" s="311" t="s">
        <v>90</v>
      </c>
      <c r="I45" s="311" t="s">
        <v>91</v>
      </c>
      <c r="J45" s="311"/>
      <c r="K45" s="311"/>
      <c r="L45" s="311"/>
      <c r="M45" s="311"/>
      <c r="N45" s="311" t="s">
        <v>6</v>
      </c>
      <c r="O45" s="311"/>
      <c r="P45" s="311" t="s">
        <v>92</v>
      </c>
      <c r="Q45" s="311" t="s">
        <v>93</v>
      </c>
    </row>
    <row r="46" spans="2:17" ht="46.9" customHeight="1" x14ac:dyDescent="0.25">
      <c r="B46" s="408"/>
      <c r="C46" s="311"/>
      <c r="D46" s="311"/>
      <c r="E46" s="311"/>
      <c r="F46" s="311"/>
      <c r="G46" s="311"/>
      <c r="H46" s="311"/>
      <c r="I46" s="311" t="s">
        <v>45</v>
      </c>
      <c r="J46" s="311" t="s">
        <v>94</v>
      </c>
      <c r="K46" s="311"/>
      <c r="L46" s="311"/>
      <c r="M46" s="311" t="s">
        <v>95</v>
      </c>
      <c r="N46" s="311" t="s">
        <v>96</v>
      </c>
      <c r="O46" s="311" t="s">
        <v>97</v>
      </c>
      <c r="P46" s="311"/>
      <c r="Q46" s="311"/>
    </row>
    <row r="47" spans="2:17" ht="96" customHeight="1" x14ac:dyDescent="0.25">
      <c r="B47" s="409"/>
      <c r="C47" s="311"/>
      <c r="D47" s="311"/>
      <c r="E47" s="311"/>
      <c r="F47" s="311"/>
      <c r="G47" s="311"/>
      <c r="H47" s="311"/>
      <c r="I47" s="311"/>
      <c r="J47" s="3" t="s">
        <v>98</v>
      </c>
      <c r="K47" s="3" t="s">
        <v>99</v>
      </c>
      <c r="L47" s="3" t="s">
        <v>100</v>
      </c>
      <c r="M47" s="311"/>
      <c r="N47" s="311"/>
      <c r="O47" s="311"/>
      <c r="P47" s="311"/>
      <c r="Q47" s="311"/>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410" t="s">
        <v>423</v>
      </c>
      <c r="C49" s="324" t="s">
        <v>101</v>
      </c>
      <c r="D49" s="293"/>
      <c r="E49" s="293"/>
      <c r="F49" s="293" t="s">
        <v>261</v>
      </c>
      <c r="G49" s="293" t="s">
        <v>262</v>
      </c>
      <c r="H49" s="324" t="s">
        <v>102</v>
      </c>
      <c r="I49" s="336">
        <f>SUM(I65:I82)</f>
        <v>0</v>
      </c>
      <c r="J49" s="336">
        <f t="shared" ref="J49:M49" si="0">SUM(J65:J82)</f>
        <v>0</v>
      </c>
      <c r="K49" s="336">
        <f t="shared" si="0"/>
        <v>0</v>
      </c>
      <c r="L49" s="336">
        <f t="shared" si="0"/>
        <v>0</v>
      </c>
      <c r="M49" s="336">
        <f t="shared" si="0"/>
        <v>0</v>
      </c>
      <c r="N49" s="293"/>
      <c r="O49" s="12"/>
      <c r="P49" s="416"/>
      <c r="Q49" s="324"/>
    </row>
    <row r="50" spans="2:17" ht="15.75" x14ac:dyDescent="0.25">
      <c r="B50" s="411"/>
      <c r="C50" s="325"/>
      <c r="D50" s="296"/>
      <c r="E50" s="296"/>
      <c r="F50" s="296"/>
      <c r="G50" s="296"/>
      <c r="H50" s="325"/>
      <c r="I50" s="337"/>
      <c r="J50" s="337"/>
      <c r="K50" s="337"/>
      <c r="L50" s="337"/>
      <c r="M50" s="337"/>
      <c r="N50" s="297"/>
      <c r="O50" s="11" t="s">
        <v>23</v>
      </c>
      <c r="P50" s="418"/>
      <c r="Q50" s="325"/>
    </row>
    <row r="51" spans="2:17" ht="15.75" x14ac:dyDescent="0.25">
      <c r="B51" s="411"/>
      <c r="C51" s="325"/>
      <c r="D51" s="296"/>
      <c r="E51" s="296"/>
      <c r="F51" s="296"/>
      <c r="G51" s="296"/>
      <c r="H51" s="325"/>
      <c r="I51" s="337"/>
      <c r="J51" s="337"/>
      <c r="K51" s="337"/>
      <c r="L51" s="337"/>
      <c r="M51" s="337"/>
      <c r="N51" s="293"/>
      <c r="O51" s="12"/>
      <c r="P51" s="418"/>
      <c r="Q51" s="325"/>
    </row>
    <row r="52" spans="2:17" ht="15.75" x14ac:dyDescent="0.25">
      <c r="B52" s="411"/>
      <c r="C52" s="325"/>
      <c r="D52" s="296"/>
      <c r="E52" s="296"/>
      <c r="F52" s="296"/>
      <c r="G52" s="296"/>
      <c r="H52" s="325"/>
      <c r="I52" s="337"/>
      <c r="J52" s="337"/>
      <c r="K52" s="337"/>
      <c r="L52" s="337"/>
      <c r="M52" s="337"/>
      <c r="N52" s="297"/>
      <c r="O52" s="11" t="s">
        <v>23</v>
      </c>
      <c r="P52" s="418"/>
      <c r="Q52" s="325"/>
    </row>
    <row r="53" spans="2:17" ht="15.75" x14ac:dyDescent="0.25">
      <c r="B53" s="411"/>
      <c r="C53" s="325"/>
      <c r="D53" s="296"/>
      <c r="E53" s="296"/>
      <c r="F53" s="296"/>
      <c r="G53" s="296"/>
      <c r="H53" s="325"/>
      <c r="I53" s="337"/>
      <c r="J53" s="337"/>
      <c r="K53" s="337"/>
      <c r="L53" s="337"/>
      <c r="M53" s="337"/>
      <c r="N53" s="293"/>
      <c r="O53" s="12"/>
      <c r="P53" s="418"/>
      <c r="Q53" s="325"/>
    </row>
    <row r="54" spans="2:17" ht="15.75" x14ac:dyDescent="0.25">
      <c r="B54" s="411"/>
      <c r="C54" s="325"/>
      <c r="D54" s="296"/>
      <c r="E54" s="296"/>
      <c r="F54" s="296"/>
      <c r="G54" s="296"/>
      <c r="H54" s="325"/>
      <c r="I54" s="337"/>
      <c r="J54" s="337"/>
      <c r="K54" s="337"/>
      <c r="L54" s="337"/>
      <c r="M54" s="337"/>
      <c r="N54" s="297"/>
      <c r="O54" s="11" t="s">
        <v>23</v>
      </c>
      <c r="P54" s="418"/>
      <c r="Q54" s="325"/>
    </row>
    <row r="55" spans="2:17" ht="15.75" x14ac:dyDescent="0.25">
      <c r="B55" s="411"/>
      <c r="C55" s="325"/>
      <c r="D55" s="296"/>
      <c r="E55" s="296"/>
      <c r="F55" s="296"/>
      <c r="G55" s="296"/>
      <c r="H55" s="325"/>
      <c r="I55" s="337"/>
      <c r="J55" s="337"/>
      <c r="K55" s="337"/>
      <c r="L55" s="337"/>
      <c r="M55" s="337"/>
      <c r="N55" s="293"/>
      <c r="O55" s="12"/>
      <c r="P55" s="418"/>
      <c r="Q55" s="325"/>
    </row>
    <row r="56" spans="2:17" ht="15.75" x14ac:dyDescent="0.25">
      <c r="B56" s="411"/>
      <c r="C56" s="325"/>
      <c r="D56" s="296"/>
      <c r="E56" s="296"/>
      <c r="F56" s="296"/>
      <c r="G56" s="296"/>
      <c r="H56" s="325"/>
      <c r="I56" s="337"/>
      <c r="J56" s="337"/>
      <c r="K56" s="337"/>
      <c r="L56" s="337"/>
      <c r="M56" s="337"/>
      <c r="N56" s="297"/>
      <c r="O56" s="11" t="s">
        <v>23</v>
      </c>
      <c r="P56" s="418"/>
      <c r="Q56" s="325"/>
    </row>
    <row r="57" spans="2:17" ht="15.75" x14ac:dyDescent="0.25">
      <c r="B57" s="411"/>
      <c r="C57" s="325"/>
      <c r="D57" s="296"/>
      <c r="E57" s="296"/>
      <c r="F57" s="296"/>
      <c r="G57" s="296"/>
      <c r="H57" s="325"/>
      <c r="I57" s="337"/>
      <c r="J57" s="337"/>
      <c r="K57" s="337"/>
      <c r="L57" s="337"/>
      <c r="M57" s="337"/>
      <c r="N57" s="293"/>
      <c r="O57" s="12"/>
      <c r="P57" s="418"/>
      <c r="Q57" s="325"/>
    </row>
    <row r="58" spans="2:17" ht="15.75" x14ac:dyDescent="0.25">
      <c r="B58" s="411"/>
      <c r="C58" s="325"/>
      <c r="D58" s="296"/>
      <c r="E58" s="296"/>
      <c r="F58" s="296"/>
      <c r="G58" s="296"/>
      <c r="H58" s="325"/>
      <c r="I58" s="337"/>
      <c r="J58" s="337"/>
      <c r="K58" s="337"/>
      <c r="L58" s="337"/>
      <c r="M58" s="337"/>
      <c r="N58" s="297"/>
      <c r="O58" s="11" t="s">
        <v>23</v>
      </c>
      <c r="P58" s="418"/>
      <c r="Q58" s="325"/>
    </row>
    <row r="59" spans="2:17" ht="15.75" x14ac:dyDescent="0.25">
      <c r="B59" s="411"/>
      <c r="C59" s="325"/>
      <c r="D59" s="296"/>
      <c r="E59" s="296"/>
      <c r="F59" s="296"/>
      <c r="G59" s="296"/>
      <c r="H59" s="325"/>
      <c r="I59" s="337"/>
      <c r="J59" s="337"/>
      <c r="K59" s="337"/>
      <c r="L59" s="337"/>
      <c r="M59" s="337"/>
      <c r="N59" s="293"/>
      <c r="O59" s="12"/>
      <c r="P59" s="418"/>
      <c r="Q59" s="325"/>
    </row>
    <row r="60" spans="2:17" ht="15.75" x14ac:dyDescent="0.25">
      <c r="B60" s="411"/>
      <c r="C60" s="325"/>
      <c r="D60" s="296"/>
      <c r="E60" s="296"/>
      <c r="F60" s="296"/>
      <c r="G60" s="296"/>
      <c r="H60" s="325"/>
      <c r="I60" s="337"/>
      <c r="J60" s="337"/>
      <c r="K60" s="337"/>
      <c r="L60" s="337"/>
      <c r="M60" s="337"/>
      <c r="N60" s="297"/>
      <c r="O60" s="11" t="s">
        <v>23</v>
      </c>
      <c r="P60" s="418"/>
      <c r="Q60" s="325"/>
    </row>
    <row r="61" spans="2:17" ht="15.75" x14ac:dyDescent="0.25">
      <c r="B61" s="411"/>
      <c r="C61" s="325"/>
      <c r="D61" s="296"/>
      <c r="E61" s="296"/>
      <c r="F61" s="296"/>
      <c r="G61" s="296"/>
      <c r="H61" s="325"/>
      <c r="I61" s="337"/>
      <c r="J61" s="337"/>
      <c r="K61" s="337"/>
      <c r="L61" s="337"/>
      <c r="M61" s="337"/>
      <c r="N61" s="293"/>
      <c r="O61" s="12"/>
      <c r="P61" s="418"/>
      <c r="Q61" s="325"/>
    </row>
    <row r="62" spans="2:17" ht="15.75" x14ac:dyDescent="0.25">
      <c r="B62" s="411"/>
      <c r="C62" s="325"/>
      <c r="D62" s="296"/>
      <c r="E62" s="296"/>
      <c r="F62" s="296"/>
      <c r="G62" s="296"/>
      <c r="H62" s="325"/>
      <c r="I62" s="337"/>
      <c r="J62" s="337"/>
      <c r="K62" s="337"/>
      <c r="L62" s="337"/>
      <c r="M62" s="337"/>
      <c r="N62" s="297"/>
      <c r="O62" s="11" t="s">
        <v>23</v>
      </c>
      <c r="P62" s="418"/>
      <c r="Q62" s="325"/>
    </row>
    <row r="63" spans="2:17" ht="15.75" x14ac:dyDescent="0.25">
      <c r="B63" s="411"/>
      <c r="C63" s="325"/>
      <c r="D63" s="296"/>
      <c r="E63" s="296"/>
      <c r="F63" s="296"/>
      <c r="G63" s="296"/>
      <c r="H63" s="325"/>
      <c r="I63" s="337"/>
      <c r="J63" s="337"/>
      <c r="K63" s="337"/>
      <c r="L63" s="337"/>
      <c r="M63" s="337"/>
      <c r="N63" s="293"/>
      <c r="O63" s="12"/>
      <c r="P63" s="418"/>
      <c r="Q63" s="325"/>
    </row>
    <row r="64" spans="2:17" ht="15.75" x14ac:dyDescent="0.25">
      <c r="B64" s="412"/>
      <c r="C64" s="326"/>
      <c r="D64" s="297"/>
      <c r="E64" s="297"/>
      <c r="F64" s="297"/>
      <c r="G64" s="297"/>
      <c r="H64" s="326"/>
      <c r="I64" s="339"/>
      <c r="J64" s="339"/>
      <c r="K64" s="339"/>
      <c r="L64" s="339"/>
      <c r="M64" s="339"/>
      <c r="N64" s="297"/>
      <c r="O64" s="11" t="s">
        <v>23</v>
      </c>
      <c r="P64" s="448"/>
      <c r="Q64" s="326"/>
    </row>
    <row r="65" spans="2:17" ht="15.75" x14ac:dyDescent="0.25">
      <c r="B65" s="293" t="s">
        <v>424</v>
      </c>
      <c r="C65" s="345"/>
      <c r="D65" s="293"/>
      <c r="E65" s="324"/>
      <c r="F65" s="351"/>
      <c r="G65" s="293" t="s">
        <v>262</v>
      </c>
      <c r="H65" s="345"/>
      <c r="I65" s="343">
        <f>SUM(J65:M70)</f>
        <v>0</v>
      </c>
      <c r="J65" s="343">
        <v>0</v>
      </c>
      <c r="K65" s="343">
        <v>0</v>
      </c>
      <c r="L65" s="343">
        <v>0</v>
      </c>
      <c r="M65" s="343">
        <v>0</v>
      </c>
      <c r="N65" s="27"/>
      <c r="O65" s="39"/>
      <c r="P65" s="324"/>
      <c r="Q65" s="324"/>
    </row>
    <row r="66" spans="2:17" ht="15.75" x14ac:dyDescent="0.25">
      <c r="B66" s="296"/>
      <c r="C66" s="346"/>
      <c r="D66" s="296"/>
      <c r="E66" s="325"/>
      <c r="F66" s="352"/>
      <c r="G66" s="296"/>
      <c r="H66" s="346"/>
      <c r="I66" s="344"/>
      <c r="J66" s="344"/>
      <c r="K66" s="344"/>
      <c r="L66" s="344"/>
      <c r="M66" s="344"/>
      <c r="N66" s="27"/>
      <c r="O66" s="39"/>
      <c r="P66" s="325"/>
      <c r="Q66" s="325"/>
    </row>
    <row r="67" spans="2:17" ht="15.75" x14ac:dyDescent="0.25">
      <c r="B67" s="296"/>
      <c r="C67" s="346"/>
      <c r="D67" s="296"/>
      <c r="E67" s="325"/>
      <c r="F67" s="352"/>
      <c r="G67" s="296"/>
      <c r="H67" s="346"/>
      <c r="I67" s="344"/>
      <c r="J67" s="344"/>
      <c r="K67" s="344"/>
      <c r="L67" s="344"/>
      <c r="M67" s="344"/>
      <c r="N67" s="27"/>
      <c r="O67" s="39"/>
      <c r="P67" s="325"/>
      <c r="Q67" s="325"/>
    </row>
    <row r="68" spans="2:17" ht="15.75" x14ac:dyDescent="0.25">
      <c r="B68" s="296"/>
      <c r="C68" s="346"/>
      <c r="D68" s="296"/>
      <c r="E68" s="325"/>
      <c r="F68" s="352"/>
      <c r="G68" s="296"/>
      <c r="H68" s="346"/>
      <c r="I68" s="344"/>
      <c r="J68" s="344"/>
      <c r="K68" s="344"/>
      <c r="L68" s="344"/>
      <c r="M68" s="344"/>
      <c r="N68" s="27"/>
      <c r="O68" s="39"/>
      <c r="P68" s="325"/>
      <c r="Q68" s="325"/>
    </row>
    <row r="69" spans="2:17" ht="15.75" x14ac:dyDescent="0.25">
      <c r="B69" s="296"/>
      <c r="C69" s="346"/>
      <c r="D69" s="296"/>
      <c r="E69" s="325"/>
      <c r="F69" s="352"/>
      <c r="G69" s="296"/>
      <c r="H69" s="346"/>
      <c r="I69" s="344"/>
      <c r="J69" s="344"/>
      <c r="K69" s="344"/>
      <c r="L69" s="344"/>
      <c r="M69" s="344"/>
      <c r="N69" s="27"/>
      <c r="O69" s="39"/>
      <c r="P69" s="325"/>
      <c r="Q69" s="325"/>
    </row>
    <row r="70" spans="2:17" ht="15.75" x14ac:dyDescent="0.25">
      <c r="B70" s="296"/>
      <c r="C70" s="346"/>
      <c r="D70" s="296"/>
      <c r="E70" s="325"/>
      <c r="F70" s="352"/>
      <c r="G70" s="296"/>
      <c r="H70" s="346"/>
      <c r="I70" s="344"/>
      <c r="J70" s="344"/>
      <c r="K70" s="344"/>
      <c r="L70" s="344"/>
      <c r="M70" s="344"/>
      <c r="N70" s="27"/>
      <c r="O70" s="25"/>
      <c r="P70" s="326"/>
      <c r="Q70" s="326"/>
    </row>
    <row r="71" spans="2:17" ht="15.75" x14ac:dyDescent="0.25">
      <c r="B71" s="293" t="s">
        <v>425</v>
      </c>
      <c r="C71" s="345"/>
      <c r="D71" s="293"/>
      <c r="E71" s="324"/>
      <c r="F71" s="351"/>
      <c r="G71" s="293" t="s">
        <v>262</v>
      </c>
      <c r="H71" s="345"/>
      <c r="I71" s="343">
        <f>SUM(J71:M76)</f>
        <v>0</v>
      </c>
      <c r="J71" s="343">
        <v>0</v>
      </c>
      <c r="K71" s="343">
        <v>0</v>
      </c>
      <c r="L71" s="343">
        <v>0</v>
      </c>
      <c r="M71" s="343">
        <v>0</v>
      </c>
      <c r="N71" s="27"/>
      <c r="O71" s="39"/>
      <c r="P71" s="324"/>
      <c r="Q71" s="324"/>
    </row>
    <row r="72" spans="2:17" ht="15.75" x14ac:dyDescent="0.25">
      <c r="B72" s="296"/>
      <c r="C72" s="346"/>
      <c r="D72" s="296"/>
      <c r="E72" s="325"/>
      <c r="F72" s="352"/>
      <c r="G72" s="296"/>
      <c r="H72" s="346"/>
      <c r="I72" s="344"/>
      <c r="J72" s="344"/>
      <c r="K72" s="344"/>
      <c r="L72" s="344"/>
      <c r="M72" s="344"/>
      <c r="N72" s="27"/>
      <c r="O72" s="39"/>
      <c r="P72" s="325"/>
      <c r="Q72" s="325"/>
    </row>
    <row r="73" spans="2:17" ht="15.75" x14ac:dyDescent="0.25">
      <c r="B73" s="296"/>
      <c r="C73" s="346"/>
      <c r="D73" s="296"/>
      <c r="E73" s="325"/>
      <c r="F73" s="352"/>
      <c r="G73" s="296"/>
      <c r="H73" s="346"/>
      <c r="I73" s="344"/>
      <c r="J73" s="344"/>
      <c r="K73" s="344"/>
      <c r="L73" s="344"/>
      <c r="M73" s="344"/>
      <c r="N73" s="27"/>
      <c r="O73" s="25"/>
      <c r="P73" s="325"/>
      <c r="Q73" s="325"/>
    </row>
    <row r="74" spans="2:17" ht="15.75" x14ac:dyDescent="0.25">
      <c r="B74" s="296"/>
      <c r="C74" s="346"/>
      <c r="D74" s="296"/>
      <c r="E74" s="325"/>
      <c r="F74" s="352"/>
      <c r="G74" s="296"/>
      <c r="H74" s="346"/>
      <c r="I74" s="344"/>
      <c r="J74" s="344"/>
      <c r="K74" s="344"/>
      <c r="L74" s="344"/>
      <c r="M74" s="344"/>
      <c r="N74" s="27"/>
      <c r="O74" s="39"/>
      <c r="P74" s="325"/>
      <c r="Q74" s="325"/>
    </row>
    <row r="75" spans="2:17" ht="15.75" x14ac:dyDescent="0.25">
      <c r="B75" s="296"/>
      <c r="C75" s="346"/>
      <c r="D75" s="296"/>
      <c r="E75" s="325"/>
      <c r="F75" s="352"/>
      <c r="G75" s="296"/>
      <c r="H75" s="346"/>
      <c r="I75" s="344"/>
      <c r="J75" s="344"/>
      <c r="K75" s="344"/>
      <c r="L75" s="344"/>
      <c r="M75" s="344"/>
      <c r="N75" s="27"/>
      <c r="O75" s="39"/>
      <c r="P75" s="325"/>
      <c r="Q75" s="325"/>
    </row>
    <row r="76" spans="2:17" ht="15.75" x14ac:dyDescent="0.25">
      <c r="B76" s="296"/>
      <c r="C76" s="346"/>
      <c r="D76" s="296"/>
      <c r="E76" s="325"/>
      <c r="F76" s="352"/>
      <c r="G76" s="296"/>
      <c r="H76" s="346"/>
      <c r="I76" s="344"/>
      <c r="J76" s="344"/>
      <c r="K76" s="344"/>
      <c r="L76" s="344"/>
      <c r="M76" s="344"/>
      <c r="N76" s="27"/>
      <c r="O76" s="25"/>
      <c r="P76" s="325"/>
      <c r="Q76" s="325"/>
    </row>
    <row r="77" spans="2:17" ht="15.75" x14ac:dyDescent="0.25">
      <c r="B77" s="293" t="s">
        <v>426</v>
      </c>
      <c r="C77" s="345"/>
      <c r="D77" s="293"/>
      <c r="E77" s="324"/>
      <c r="F77" s="351"/>
      <c r="G77" s="293" t="s">
        <v>262</v>
      </c>
      <c r="H77" s="345"/>
      <c r="I77" s="343">
        <f>SUM(J77:M82)</f>
        <v>0</v>
      </c>
      <c r="J77" s="343">
        <v>0</v>
      </c>
      <c r="K77" s="343">
        <v>0</v>
      </c>
      <c r="L77" s="343">
        <v>0</v>
      </c>
      <c r="M77" s="343">
        <v>0</v>
      </c>
      <c r="N77" s="27"/>
      <c r="O77" s="39"/>
      <c r="P77" s="324"/>
      <c r="Q77" s="324"/>
    </row>
    <row r="78" spans="2:17" ht="15.75" x14ac:dyDescent="0.25">
      <c r="B78" s="296"/>
      <c r="C78" s="346"/>
      <c r="D78" s="296"/>
      <c r="E78" s="325"/>
      <c r="F78" s="352"/>
      <c r="G78" s="296"/>
      <c r="H78" s="346"/>
      <c r="I78" s="344"/>
      <c r="J78" s="344"/>
      <c r="K78" s="344"/>
      <c r="L78" s="344"/>
      <c r="M78" s="344"/>
      <c r="N78" s="27"/>
      <c r="O78" s="39"/>
      <c r="P78" s="325"/>
      <c r="Q78" s="325"/>
    </row>
    <row r="79" spans="2:17" ht="15.75" x14ac:dyDescent="0.25">
      <c r="B79" s="296"/>
      <c r="C79" s="346"/>
      <c r="D79" s="296"/>
      <c r="E79" s="325"/>
      <c r="F79" s="352"/>
      <c r="G79" s="296"/>
      <c r="H79" s="346"/>
      <c r="I79" s="344"/>
      <c r="J79" s="344"/>
      <c r="K79" s="344"/>
      <c r="L79" s="344"/>
      <c r="M79" s="344"/>
      <c r="N79" s="27"/>
      <c r="O79" s="25"/>
      <c r="P79" s="325"/>
      <c r="Q79" s="325"/>
    </row>
    <row r="80" spans="2:17" ht="15.75" x14ac:dyDescent="0.25">
      <c r="B80" s="296"/>
      <c r="C80" s="346"/>
      <c r="D80" s="296"/>
      <c r="E80" s="325"/>
      <c r="F80" s="352"/>
      <c r="G80" s="296"/>
      <c r="H80" s="346"/>
      <c r="I80" s="344"/>
      <c r="J80" s="344"/>
      <c r="K80" s="344"/>
      <c r="L80" s="344"/>
      <c r="M80" s="344"/>
      <c r="N80" s="27"/>
      <c r="O80" s="39"/>
      <c r="P80" s="325"/>
      <c r="Q80" s="325"/>
    </row>
    <row r="81" spans="2:17" ht="15.75" x14ac:dyDescent="0.25">
      <c r="B81" s="296"/>
      <c r="C81" s="346"/>
      <c r="D81" s="296"/>
      <c r="E81" s="325"/>
      <c r="F81" s="352"/>
      <c r="G81" s="296"/>
      <c r="H81" s="346"/>
      <c r="I81" s="344"/>
      <c r="J81" s="344"/>
      <c r="K81" s="344"/>
      <c r="L81" s="344"/>
      <c r="M81" s="344"/>
      <c r="N81" s="27"/>
      <c r="O81" s="39"/>
      <c r="P81" s="325"/>
      <c r="Q81" s="325"/>
    </row>
    <row r="82" spans="2:17" ht="15.75" x14ac:dyDescent="0.25">
      <c r="B82" s="296"/>
      <c r="C82" s="346"/>
      <c r="D82" s="296"/>
      <c r="E82" s="325"/>
      <c r="F82" s="352"/>
      <c r="G82" s="296"/>
      <c r="H82" s="346"/>
      <c r="I82" s="344"/>
      <c r="J82" s="344"/>
      <c r="K82" s="344"/>
      <c r="L82" s="344"/>
      <c r="M82" s="344"/>
      <c r="N82" s="27"/>
      <c r="O82" s="25"/>
      <c r="P82" s="326"/>
      <c r="Q82" s="326"/>
    </row>
    <row r="83" spans="2:17" ht="15.75" x14ac:dyDescent="0.25">
      <c r="B83" s="410" t="s">
        <v>427</v>
      </c>
      <c r="C83" s="345"/>
      <c r="D83" s="293"/>
      <c r="E83" s="293"/>
      <c r="F83" s="345"/>
      <c r="G83" s="293" t="s">
        <v>262</v>
      </c>
      <c r="H83" s="345"/>
      <c r="I83" s="336">
        <f>SUM(I89:I101)</f>
        <v>0</v>
      </c>
      <c r="J83" s="336">
        <f t="shared" ref="J83:M83" si="1">SUM(J89:J101)</f>
        <v>0</v>
      </c>
      <c r="K83" s="336">
        <f t="shared" si="1"/>
        <v>0</v>
      </c>
      <c r="L83" s="336">
        <f t="shared" si="1"/>
        <v>0</v>
      </c>
      <c r="M83" s="336">
        <f t="shared" si="1"/>
        <v>0</v>
      </c>
      <c r="N83" s="293"/>
      <c r="O83" s="39"/>
      <c r="P83" s="545"/>
      <c r="Q83" s="324"/>
    </row>
    <row r="84" spans="2:17" ht="15.75" x14ac:dyDescent="0.25">
      <c r="B84" s="411"/>
      <c r="C84" s="346"/>
      <c r="D84" s="296"/>
      <c r="E84" s="296"/>
      <c r="F84" s="346"/>
      <c r="G84" s="296"/>
      <c r="H84" s="346"/>
      <c r="I84" s="337"/>
      <c r="J84" s="337"/>
      <c r="K84" s="337"/>
      <c r="L84" s="337"/>
      <c r="M84" s="337"/>
      <c r="N84" s="297"/>
      <c r="O84" s="11" t="s">
        <v>23</v>
      </c>
      <c r="P84" s="546"/>
      <c r="Q84" s="325"/>
    </row>
    <row r="85" spans="2:17" ht="15.75" x14ac:dyDescent="0.25">
      <c r="B85" s="411"/>
      <c r="C85" s="346"/>
      <c r="D85" s="296"/>
      <c r="E85" s="296"/>
      <c r="F85" s="346"/>
      <c r="G85" s="296"/>
      <c r="H85" s="346"/>
      <c r="I85" s="337"/>
      <c r="J85" s="337"/>
      <c r="K85" s="337"/>
      <c r="L85" s="337"/>
      <c r="M85" s="337"/>
      <c r="N85" s="293"/>
      <c r="O85" s="46"/>
      <c r="P85" s="546"/>
      <c r="Q85" s="325"/>
    </row>
    <row r="86" spans="2:17" ht="15.75" x14ac:dyDescent="0.25">
      <c r="B86" s="411"/>
      <c r="C86" s="346"/>
      <c r="D86" s="296"/>
      <c r="E86" s="296"/>
      <c r="F86" s="346"/>
      <c r="G86" s="296"/>
      <c r="H86" s="346"/>
      <c r="I86" s="337"/>
      <c r="J86" s="337"/>
      <c r="K86" s="337"/>
      <c r="L86" s="337"/>
      <c r="M86" s="337"/>
      <c r="N86" s="297"/>
      <c r="O86" s="11" t="s">
        <v>23</v>
      </c>
      <c r="P86" s="546"/>
      <c r="Q86" s="325"/>
    </row>
    <row r="87" spans="2:17" ht="15.75" x14ac:dyDescent="0.25">
      <c r="B87" s="411"/>
      <c r="C87" s="346"/>
      <c r="D87" s="296"/>
      <c r="E87" s="296"/>
      <c r="F87" s="346"/>
      <c r="G87" s="296"/>
      <c r="H87" s="346"/>
      <c r="I87" s="337"/>
      <c r="J87" s="337"/>
      <c r="K87" s="337"/>
      <c r="L87" s="337"/>
      <c r="M87" s="337"/>
      <c r="N87" s="293"/>
      <c r="O87" s="46"/>
      <c r="P87" s="546"/>
      <c r="Q87" s="325"/>
    </row>
    <row r="88" spans="2:17" ht="15.75" x14ac:dyDescent="0.25">
      <c r="B88" s="412"/>
      <c r="C88" s="434"/>
      <c r="D88" s="297"/>
      <c r="E88" s="297"/>
      <c r="F88" s="434"/>
      <c r="G88" s="297"/>
      <c r="H88" s="434"/>
      <c r="I88" s="339"/>
      <c r="J88" s="339"/>
      <c r="K88" s="339"/>
      <c r="L88" s="339"/>
      <c r="M88" s="339"/>
      <c r="N88" s="297"/>
      <c r="O88" s="11" t="s">
        <v>23</v>
      </c>
      <c r="P88" s="547"/>
      <c r="Q88" s="326"/>
    </row>
    <row r="89" spans="2:17" ht="15.75" x14ac:dyDescent="0.25">
      <c r="B89" s="293" t="s">
        <v>428</v>
      </c>
      <c r="C89" s="345"/>
      <c r="D89" s="293"/>
      <c r="E89" s="324"/>
      <c r="F89" s="345"/>
      <c r="G89" s="293" t="s">
        <v>262</v>
      </c>
      <c r="H89" s="345"/>
      <c r="I89" s="336">
        <f>SUM(J89:M94)</f>
        <v>0</v>
      </c>
      <c r="J89" s="336">
        <v>0</v>
      </c>
      <c r="K89" s="336">
        <v>0</v>
      </c>
      <c r="L89" s="336">
        <v>0</v>
      </c>
      <c r="M89" s="336">
        <v>0</v>
      </c>
      <c r="N89" s="31"/>
      <c r="O89" s="45"/>
      <c r="P89" s="324"/>
      <c r="Q89" s="324"/>
    </row>
    <row r="90" spans="2:17" ht="15.75" x14ac:dyDescent="0.25">
      <c r="B90" s="296"/>
      <c r="C90" s="346"/>
      <c r="D90" s="296"/>
      <c r="E90" s="325"/>
      <c r="F90" s="346"/>
      <c r="G90" s="296"/>
      <c r="H90" s="346"/>
      <c r="I90" s="337"/>
      <c r="J90" s="337"/>
      <c r="K90" s="337"/>
      <c r="L90" s="337"/>
      <c r="M90" s="337"/>
      <c r="N90" s="27"/>
      <c r="O90" s="39"/>
      <c r="P90" s="325"/>
      <c r="Q90" s="325"/>
    </row>
    <row r="91" spans="2:17" ht="15.75" x14ac:dyDescent="0.25">
      <c r="B91" s="296"/>
      <c r="C91" s="346"/>
      <c r="D91" s="296"/>
      <c r="E91" s="325"/>
      <c r="F91" s="346"/>
      <c r="G91" s="296"/>
      <c r="H91" s="346"/>
      <c r="I91" s="337"/>
      <c r="J91" s="337"/>
      <c r="K91" s="337"/>
      <c r="L91" s="337"/>
      <c r="M91" s="337"/>
      <c r="N91" s="27"/>
      <c r="O91" s="39"/>
      <c r="P91" s="325"/>
      <c r="Q91" s="325"/>
    </row>
    <row r="92" spans="2:17" ht="15.75" x14ac:dyDescent="0.25">
      <c r="B92" s="296"/>
      <c r="C92" s="346"/>
      <c r="D92" s="296"/>
      <c r="E92" s="325"/>
      <c r="F92" s="346"/>
      <c r="G92" s="296"/>
      <c r="H92" s="346"/>
      <c r="I92" s="337"/>
      <c r="J92" s="337"/>
      <c r="K92" s="337"/>
      <c r="L92" s="337"/>
      <c r="M92" s="337"/>
      <c r="N92" s="27"/>
      <c r="O92" s="39"/>
      <c r="P92" s="325"/>
      <c r="Q92" s="325"/>
    </row>
    <row r="93" spans="2:17" ht="15.75" x14ac:dyDescent="0.25">
      <c r="B93" s="296"/>
      <c r="C93" s="346"/>
      <c r="D93" s="296"/>
      <c r="E93" s="325"/>
      <c r="F93" s="346"/>
      <c r="G93" s="296"/>
      <c r="H93" s="346"/>
      <c r="I93" s="337"/>
      <c r="J93" s="337"/>
      <c r="K93" s="337"/>
      <c r="L93" s="337"/>
      <c r="M93" s="337"/>
      <c r="N93" s="24"/>
      <c r="O93" s="45"/>
      <c r="P93" s="325"/>
      <c r="Q93" s="325"/>
    </row>
    <row r="94" spans="2:17" ht="15.75" x14ac:dyDescent="0.25">
      <c r="B94" s="297"/>
      <c r="C94" s="434"/>
      <c r="D94" s="297"/>
      <c r="E94" s="326"/>
      <c r="F94" s="434"/>
      <c r="G94" s="297"/>
      <c r="H94" s="434"/>
      <c r="I94" s="339"/>
      <c r="J94" s="339"/>
      <c r="K94" s="339"/>
      <c r="L94" s="339"/>
      <c r="M94" s="339"/>
      <c r="N94" s="33"/>
      <c r="O94" s="11"/>
      <c r="P94" s="447"/>
      <c r="Q94" s="326"/>
    </row>
    <row r="95" spans="2:17" ht="15.75" x14ac:dyDescent="0.25">
      <c r="B95" s="293" t="s">
        <v>429</v>
      </c>
      <c r="C95" s="345"/>
      <c r="D95" s="293"/>
      <c r="E95" s="324"/>
      <c r="F95" s="351"/>
      <c r="G95" s="293" t="s">
        <v>262</v>
      </c>
      <c r="H95" s="345"/>
      <c r="I95" s="343">
        <f>SUM(J95:M101)</f>
        <v>0</v>
      </c>
      <c r="J95" s="343">
        <v>0</v>
      </c>
      <c r="K95" s="343">
        <v>0</v>
      </c>
      <c r="L95" s="343">
        <v>0</v>
      </c>
      <c r="M95" s="343">
        <v>0</v>
      </c>
      <c r="N95" s="27"/>
      <c r="O95" s="39"/>
      <c r="P95" s="324"/>
      <c r="Q95" s="324"/>
    </row>
    <row r="96" spans="2:17" ht="15.75" x14ac:dyDescent="0.25">
      <c r="B96" s="296"/>
      <c r="C96" s="346"/>
      <c r="D96" s="296"/>
      <c r="E96" s="325"/>
      <c r="F96" s="352"/>
      <c r="G96" s="296"/>
      <c r="H96" s="346"/>
      <c r="I96" s="344"/>
      <c r="J96" s="344"/>
      <c r="K96" s="344"/>
      <c r="L96" s="344"/>
      <c r="M96" s="344"/>
      <c r="N96" s="27"/>
      <c r="O96" s="39"/>
      <c r="P96" s="325"/>
      <c r="Q96" s="325"/>
    </row>
    <row r="97" spans="2:17" ht="15.75" x14ac:dyDescent="0.25">
      <c r="B97" s="296"/>
      <c r="C97" s="346"/>
      <c r="D97" s="296"/>
      <c r="E97" s="325"/>
      <c r="F97" s="352"/>
      <c r="G97" s="296"/>
      <c r="H97" s="346"/>
      <c r="I97" s="344"/>
      <c r="J97" s="344"/>
      <c r="K97" s="344"/>
      <c r="L97" s="344"/>
      <c r="M97" s="344"/>
      <c r="N97" s="27"/>
      <c r="O97" s="25"/>
      <c r="P97" s="325"/>
      <c r="Q97" s="325"/>
    </row>
    <row r="98" spans="2:17" ht="15.75" x14ac:dyDescent="0.25">
      <c r="B98" s="296"/>
      <c r="C98" s="346"/>
      <c r="D98" s="296"/>
      <c r="E98" s="325"/>
      <c r="F98" s="352"/>
      <c r="G98" s="296"/>
      <c r="H98" s="346"/>
      <c r="I98" s="344"/>
      <c r="J98" s="344"/>
      <c r="K98" s="344"/>
      <c r="L98" s="344"/>
      <c r="M98" s="344"/>
      <c r="N98" s="27"/>
      <c r="O98" s="39"/>
      <c r="P98" s="325"/>
      <c r="Q98" s="325"/>
    </row>
    <row r="99" spans="2:17" ht="15.75" x14ac:dyDescent="0.25">
      <c r="B99" s="296"/>
      <c r="C99" s="346"/>
      <c r="D99" s="296"/>
      <c r="E99" s="325"/>
      <c r="F99" s="352"/>
      <c r="G99" s="296"/>
      <c r="H99" s="346"/>
      <c r="I99" s="344"/>
      <c r="J99" s="344"/>
      <c r="K99" s="344"/>
      <c r="L99" s="344"/>
      <c r="M99" s="344"/>
      <c r="N99" s="27"/>
      <c r="O99" s="39"/>
      <c r="P99" s="325"/>
      <c r="Q99" s="325"/>
    </row>
    <row r="100" spans="2:17" ht="15.75" x14ac:dyDescent="0.25">
      <c r="B100" s="296"/>
      <c r="C100" s="346"/>
      <c r="D100" s="296"/>
      <c r="E100" s="325"/>
      <c r="F100" s="352"/>
      <c r="G100" s="296"/>
      <c r="H100" s="346"/>
      <c r="I100" s="344"/>
      <c r="J100" s="344"/>
      <c r="K100" s="344"/>
      <c r="L100" s="344"/>
      <c r="M100" s="344"/>
      <c r="N100" s="31"/>
      <c r="O100" s="39"/>
      <c r="P100" s="325"/>
      <c r="Q100" s="325"/>
    </row>
    <row r="101" spans="2:17" ht="15.75" x14ac:dyDescent="0.25">
      <c r="B101" s="296"/>
      <c r="C101" s="346"/>
      <c r="D101" s="296"/>
      <c r="E101" s="325"/>
      <c r="F101" s="352"/>
      <c r="G101" s="296"/>
      <c r="H101" s="346"/>
      <c r="I101" s="344"/>
      <c r="J101" s="344"/>
      <c r="K101" s="344"/>
      <c r="L101" s="344"/>
      <c r="M101" s="344"/>
      <c r="N101" s="27"/>
      <c r="O101" s="25"/>
      <c r="P101" s="326"/>
      <c r="Q101" s="326"/>
    </row>
    <row r="102" spans="2:17" ht="15.75" x14ac:dyDescent="0.25">
      <c r="B102" s="452" t="s">
        <v>105</v>
      </c>
      <c r="C102" s="452"/>
      <c r="D102" s="452"/>
      <c r="E102" s="452"/>
      <c r="F102" s="452"/>
      <c r="G102" s="452"/>
      <c r="H102" s="452"/>
      <c r="I102" s="50">
        <f>I49+I83</f>
        <v>0</v>
      </c>
      <c r="J102" s="50">
        <f t="shared" ref="J102:M102" si="2">J49+J83</f>
        <v>0</v>
      </c>
      <c r="K102" s="50">
        <f t="shared" si="2"/>
        <v>0</v>
      </c>
      <c r="L102" s="50">
        <f t="shared" si="2"/>
        <v>0</v>
      </c>
      <c r="M102" s="50">
        <f t="shared" si="2"/>
        <v>0</v>
      </c>
      <c r="N102" s="440"/>
      <c r="O102" s="440"/>
      <c r="P102" s="440"/>
      <c r="Q102" s="440"/>
    </row>
    <row r="104" spans="2:17" ht="15.75" x14ac:dyDescent="0.25">
      <c r="B104" s="400" t="s">
        <v>106</v>
      </c>
      <c r="C104" s="400"/>
      <c r="D104" s="400"/>
      <c r="E104" s="400"/>
    </row>
    <row r="105" spans="2:17" ht="35.450000000000003" customHeight="1" x14ac:dyDescent="0.25">
      <c r="B105" s="10" t="s">
        <v>3</v>
      </c>
      <c r="C105" s="311" t="s">
        <v>107</v>
      </c>
      <c r="D105" s="311"/>
      <c r="E105" s="311"/>
      <c r="F105" s="312" t="s">
        <v>108</v>
      </c>
      <c r="G105" s="312"/>
      <c r="H105" s="312"/>
      <c r="I105" s="312"/>
      <c r="J105" s="311" t="s">
        <v>109</v>
      </c>
      <c r="K105" s="312"/>
      <c r="L105" s="312"/>
      <c r="M105" s="312"/>
    </row>
    <row r="106" spans="2:17" ht="15.75" x14ac:dyDescent="0.25">
      <c r="B106" s="4">
        <v>1</v>
      </c>
      <c r="C106" s="378">
        <v>2</v>
      </c>
      <c r="D106" s="378"/>
      <c r="E106" s="378"/>
      <c r="F106" s="378">
        <v>3</v>
      </c>
      <c r="G106" s="378"/>
      <c r="H106" s="378"/>
      <c r="I106" s="378"/>
      <c r="J106" s="378">
        <v>4</v>
      </c>
      <c r="K106" s="378"/>
      <c r="L106" s="378"/>
      <c r="M106" s="378"/>
    </row>
    <row r="107" spans="2:17" ht="33" customHeight="1" x14ac:dyDescent="0.25">
      <c r="B107" s="8"/>
      <c r="C107" s="605" t="s">
        <v>305</v>
      </c>
      <c r="D107" s="605"/>
      <c r="E107" s="605"/>
      <c r="F107" s="435"/>
      <c r="G107" s="435"/>
      <c r="H107" s="435"/>
      <c r="I107" s="435"/>
      <c r="J107" s="435"/>
      <c r="K107" s="435"/>
      <c r="L107" s="435"/>
      <c r="M107" s="435"/>
    </row>
    <row r="109" spans="2:17" ht="15.75" x14ac:dyDescent="0.25">
      <c r="B109" s="400" t="s">
        <v>110</v>
      </c>
      <c r="C109" s="400"/>
      <c r="D109" s="400"/>
      <c r="E109" s="400"/>
      <c r="F109" s="400"/>
    </row>
    <row r="110" spans="2:17" ht="33.6" customHeight="1" x14ac:dyDescent="0.25">
      <c r="B110" s="10" t="s">
        <v>3</v>
      </c>
      <c r="C110" s="312" t="s">
        <v>111</v>
      </c>
      <c r="D110" s="312"/>
      <c r="E110" s="312"/>
      <c r="F110" s="312" t="s">
        <v>108</v>
      </c>
      <c r="G110" s="312"/>
      <c r="H110" s="312"/>
      <c r="I110" s="312"/>
      <c r="J110" s="311" t="s">
        <v>112</v>
      </c>
      <c r="K110" s="312"/>
      <c r="L110" s="312"/>
      <c r="M110" s="312"/>
    </row>
    <row r="111" spans="2:17" ht="15.75" x14ac:dyDescent="0.25">
      <c r="B111" s="4">
        <v>1</v>
      </c>
      <c r="C111" s="378">
        <v>2</v>
      </c>
      <c r="D111" s="378"/>
      <c r="E111" s="378"/>
      <c r="F111" s="378">
        <v>3</v>
      </c>
      <c r="G111" s="378"/>
      <c r="H111" s="378"/>
      <c r="I111" s="378"/>
      <c r="J111" s="378">
        <v>4</v>
      </c>
      <c r="K111" s="378"/>
      <c r="L111" s="378"/>
      <c r="M111" s="378"/>
    </row>
    <row r="112" spans="2:17" ht="48" customHeight="1" x14ac:dyDescent="0.25">
      <c r="B112" s="8"/>
      <c r="C112" s="605" t="s">
        <v>306</v>
      </c>
      <c r="D112" s="605"/>
      <c r="E112" s="605"/>
      <c r="F112" s="435"/>
      <c r="G112" s="435"/>
      <c r="H112" s="435"/>
      <c r="I112" s="435"/>
      <c r="J112" s="435"/>
      <c r="K112" s="435"/>
      <c r="L112" s="435"/>
      <c r="M112" s="435"/>
    </row>
    <row r="114" spans="2:13" ht="15.75" x14ac:dyDescent="0.25">
      <c r="B114" s="400" t="s">
        <v>113</v>
      </c>
      <c r="C114" s="400"/>
      <c r="D114" s="400"/>
    </row>
    <row r="115" spans="2:13" ht="38.450000000000003" customHeight="1" x14ac:dyDescent="0.25">
      <c r="B115" s="10" t="s">
        <v>3</v>
      </c>
      <c r="C115" s="311" t="s">
        <v>114</v>
      </c>
      <c r="D115" s="311"/>
      <c r="E115" s="311"/>
      <c r="F115" s="401" t="s">
        <v>115</v>
      </c>
      <c r="G115" s="402"/>
      <c r="H115" s="402"/>
      <c r="I115" s="402"/>
      <c r="J115" s="402"/>
      <c r="K115" s="402"/>
      <c r="L115" s="402"/>
      <c r="M115" s="403"/>
    </row>
    <row r="116" spans="2:13" ht="15.75" x14ac:dyDescent="0.25">
      <c r="B116" s="4">
        <v>1</v>
      </c>
      <c r="C116" s="378">
        <v>2</v>
      </c>
      <c r="D116" s="378"/>
      <c r="E116" s="378"/>
      <c r="F116" s="404">
        <v>3</v>
      </c>
      <c r="G116" s="405"/>
      <c r="H116" s="405"/>
      <c r="I116" s="405"/>
      <c r="J116" s="405"/>
      <c r="K116" s="405"/>
      <c r="L116" s="405"/>
      <c r="M116" s="406"/>
    </row>
    <row r="117" spans="2:13" ht="14.45" customHeight="1" x14ac:dyDescent="0.25">
      <c r="B117" s="26" t="s">
        <v>15</v>
      </c>
      <c r="C117" s="399"/>
      <c r="D117" s="399"/>
      <c r="E117" s="399"/>
      <c r="F117" s="396"/>
      <c r="G117" s="397"/>
      <c r="H117" s="397"/>
      <c r="I117" s="397"/>
      <c r="J117" s="397"/>
      <c r="K117" s="397"/>
      <c r="L117" s="397"/>
      <c r="M117" s="398"/>
    </row>
    <row r="119" spans="2:13" ht="15.75" x14ac:dyDescent="0.25">
      <c r="B119" s="400" t="s">
        <v>116</v>
      </c>
      <c r="C119" s="400"/>
      <c r="D119" s="400"/>
      <c r="E119" s="400"/>
      <c r="F119" s="400"/>
      <c r="G119" s="400"/>
    </row>
    <row r="120" spans="2:13" ht="15.6" customHeight="1" x14ac:dyDescent="0.25">
      <c r="B120" s="10" t="s">
        <v>3</v>
      </c>
      <c r="C120" s="401" t="s">
        <v>117</v>
      </c>
      <c r="D120" s="402"/>
      <c r="E120" s="402"/>
      <c r="F120" s="402"/>
      <c r="G120" s="402"/>
      <c r="H120" s="402"/>
      <c r="I120" s="402"/>
      <c r="J120" s="402"/>
      <c r="K120" s="402"/>
      <c r="L120" s="402"/>
      <c r="M120" s="403"/>
    </row>
    <row r="121" spans="2:13" ht="15.75" x14ac:dyDescent="0.25">
      <c r="B121" s="4">
        <v>1</v>
      </c>
      <c r="C121" s="404">
        <v>2</v>
      </c>
      <c r="D121" s="405"/>
      <c r="E121" s="405"/>
      <c r="F121" s="405"/>
      <c r="G121" s="405"/>
      <c r="H121" s="405"/>
      <c r="I121" s="405"/>
      <c r="J121" s="405"/>
      <c r="K121" s="405"/>
      <c r="L121" s="405"/>
      <c r="M121" s="406"/>
    </row>
    <row r="122" spans="2:13" ht="15.75" x14ac:dyDescent="0.25">
      <c r="B122" s="8"/>
      <c r="C122" s="602" t="s">
        <v>307</v>
      </c>
      <c r="D122" s="603"/>
      <c r="E122" s="603"/>
      <c r="F122" s="603"/>
      <c r="G122" s="603"/>
      <c r="H122" s="603"/>
      <c r="I122" s="603"/>
      <c r="J122" s="603"/>
      <c r="K122" s="603"/>
      <c r="L122" s="603"/>
      <c r="M122" s="604"/>
    </row>
  </sheetData>
  <mergeCells count="248">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26:E26"/>
    <mergeCell ref="F26:H26"/>
    <mergeCell ref="B27:E27"/>
    <mergeCell ref="F27:H27"/>
    <mergeCell ref="B28:E28"/>
    <mergeCell ref="F28:H28"/>
    <mergeCell ref="B22:G22"/>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8:E38"/>
    <mergeCell ref="F38:H38"/>
    <mergeCell ref="B39:E39"/>
    <mergeCell ref="F39:H39"/>
    <mergeCell ref="B40:E40"/>
    <mergeCell ref="F40:H40"/>
    <mergeCell ref="B35:E35"/>
    <mergeCell ref="F35:H35"/>
    <mergeCell ref="B36:E36"/>
    <mergeCell ref="F36:H36"/>
    <mergeCell ref="B37:E37"/>
    <mergeCell ref="F37:H37"/>
    <mergeCell ref="M46:M47"/>
    <mergeCell ref="N46:N47"/>
    <mergeCell ref="B41:E41"/>
    <mergeCell ref="F41:H41"/>
    <mergeCell ref="B42:E42"/>
    <mergeCell ref="F42:H42"/>
    <mergeCell ref="B44:H44"/>
    <mergeCell ref="B45:B47"/>
    <mergeCell ref="C45:C47"/>
    <mergeCell ref="D45:D47"/>
    <mergeCell ref="E45:E47"/>
    <mergeCell ref="F45:F47"/>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N87:N88"/>
    <mergeCell ref="B89:B94"/>
    <mergeCell ref="C89:C94"/>
    <mergeCell ref="D89:D94"/>
    <mergeCell ref="E89:E94"/>
    <mergeCell ref="F89:F94"/>
    <mergeCell ref="G89:G94"/>
    <mergeCell ref="I83:I88"/>
    <mergeCell ref="J83:J88"/>
    <mergeCell ref="K83:K88"/>
    <mergeCell ref="L83:L88"/>
    <mergeCell ref="M83:M88"/>
    <mergeCell ref="N83:N84"/>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B102:H102"/>
    <mergeCell ref="N102:Q102"/>
    <mergeCell ref="B104:E104"/>
    <mergeCell ref="C105:E105"/>
    <mergeCell ref="F105:I105"/>
    <mergeCell ref="J105:M105"/>
    <mergeCell ref="J95:J101"/>
    <mergeCell ref="K95:K101"/>
    <mergeCell ref="L95:L101"/>
    <mergeCell ref="M95:M101"/>
    <mergeCell ref="P95:P101"/>
    <mergeCell ref="Q95:Q101"/>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9B5C9C-CF0F-47D4-B8B0-85DCABA60D89}">
  <ds:schemaRefs>
    <ds:schemaRef ds:uri="http://schemas.openxmlformats.org/package/2006/metadata/core-properties"/>
    <ds:schemaRef ds:uri="http://purl.org/dc/elements/1.1/"/>
    <ds:schemaRef ds:uri="http://schemas.microsoft.com/office/infopath/2007/PartnerControls"/>
    <ds:schemaRef ds:uri="8c2b0bd0-d90f-479d-80ec-e7bd01e25c7f"/>
    <ds:schemaRef ds:uri="http://schemas.microsoft.com/office/2006/metadata/properties"/>
    <ds:schemaRef ds:uri="http://purl.org/dc/terms/"/>
    <ds:schemaRef ds:uri="http://www.w3.org/XML/1998/namespace"/>
    <ds:schemaRef ds:uri="http://schemas.microsoft.com/office/2006/documentManagement/types"/>
    <ds:schemaRef ds:uri="f74d65a0-5b29-4eac-b110-4dec9eb5e7db"/>
    <ds:schemaRef ds:uri="http://purl.org/dc/dcmitype/"/>
  </ds:schemaRefs>
</ds:datastoreItem>
</file>

<file path=customXml/itemProps3.xml><?xml version="1.0" encoding="utf-8"?>
<ds:datastoreItem xmlns:ds="http://schemas.openxmlformats.org/officeDocument/2006/customXml" ds:itemID="{BAFE743D-7776-4669-A511-63CCBD522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2025-07-18T07:29:57Z</cp:lastPrinted>
  <dcterms:created xsi:type="dcterms:W3CDTF">2015-06-05T18:17:20Z</dcterms:created>
  <dcterms:modified xsi:type="dcterms:W3CDTF">2025-07-18T07:30:10Z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